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Desktop/"/>
    </mc:Choice>
  </mc:AlternateContent>
  <xr:revisionPtr revIDLastSave="0" documentId="13_ncr:1_{559EB6A0-D58D-7145-9C88-D84A30E688DC}" xr6:coauthVersionLast="47" xr6:coauthVersionMax="47" xr10:uidLastSave="{00000000-0000-0000-0000-000000000000}"/>
  <bookViews>
    <workbookView xWindow="0" yWindow="660" windowWidth="29400" windowHeight="18460" xr2:uid="{054F25FC-E326-6B49-A3BD-CE7E3B65865F}"/>
  </bookViews>
  <sheets>
    <sheet name="Stat al quarto turno" sheetId="3" r:id="rId1"/>
    <sheet name="Situazione turno 4" sheetId="9" r:id="rId2"/>
    <sheet name="Aerei disponibili per scena new" sheetId="6" r:id="rId3"/>
  </sheets>
  <definedNames>
    <definedName name="_xlnm._FilterDatabase" localSheetId="1" hidden="1">'Situazione turno 4'!$A$5:$Y$5</definedName>
    <definedName name="_xlnm.Print_Area" localSheetId="2">'Aerei disponibili per scena new'!$B$2:$F$27</definedName>
    <definedName name="_xlnm.Print_Area" localSheetId="1">'Situazione turno 4'!$C$4:$Q$24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" i="9" l="1"/>
  <c r="C19" i="3"/>
  <c r="C17" i="3"/>
  <c r="C14" i="3"/>
  <c r="C13" i="3"/>
  <c r="C9" i="3"/>
  <c r="C8" i="3"/>
  <c r="C6" i="3"/>
  <c r="C5" i="3"/>
  <c r="G16" i="3"/>
  <c r="G15" i="3"/>
  <c r="G14" i="3"/>
  <c r="G13" i="3"/>
  <c r="G12" i="3"/>
  <c r="G11" i="3"/>
  <c r="G10" i="3"/>
  <c r="G8" i="3"/>
  <c r="G7" i="3"/>
  <c r="G5" i="3"/>
  <c r="G6" i="3"/>
  <c r="Y6" i="9"/>
  <c r="Y8" i="9"/>
  <c r="Y20" i="9"/>
  <c r="O20" i="9"/>
  <c r="Y7" i="9"/>
  <c r="N14" i="9"/>
  <c r="N6" i="9"/>
  <c r="N8" i="9"/>
  <c r="N7" i="9"/>
  <c r="P7" i="9" s="1"/>
  <c r="N15" i="9"/>
  <c r="O15" i="9" s="1"/>
  <c r="P15" i="9"/>
  <c r="O14" i="9"/>
  <c r="N12" i="9"/>
  <c r="O12" i="9" s="1"/>
  <c r="N10" i="9"/>
  <c r="O10" i="9" s="1"/>
  <c r="N16" i="9"/>
  <c r="N9" i="9"/>
  <c r="Y13" i="9"/>
  <c r="Y9" i="9"/>
  <c r="Y11" i="9"/>
  <c r="Y19" i="9"/>
  <c r="P23" i="9"/>
  <c r="O23" i="9"/>
  <c r="P24" i="9"/>
  <c r="O24" i="9"/>
  <c r="O21" i="9"/>
  <c r="L21" i="9"/>
  <c r="P21" i="9" s="1"/>
  <c r="W6" i="9"/>
  <c r="W8" i="9"/>
  <c r="W20" i="9"/>
  <c r="L20" i="9"/>
  <c r="P17" i="9"/>
  <c r="O17" i="9"/>
  <c r="W7" i="9"/>
  <c r="U7" i="9"/>
  <c r="O7" i="9"/>
  <c r="P26" i="9"/>
  <c r="O26" i="9"/>
  <c r="W15" i="9"/>
  <c r="U15" i="9"/>
  <c r="U14" i="9"/>
  <c r="L14" i="9"/>
  <c r="W12" i="9"/>
  <c r="L12" i="9"/>
  <c r="P12" i="9" s="1"/>
  <c r="W10" i="9"/>
  <c r="L10" i="9"/>
  <c r="P10" i="9" s="1"/>
  <c r="W16" i="9"/>
  <c r="U16" i="9"/>
  <c r="P22" i="9"/>
  <c r="O22" i="9"/>
  <c r="W18" i="9"/>
  <c r="N18" i="9"/>
  <c r="O18" i="9" s="1"/>
  <c r="L18" i="9"/>
  <c r="P18" i="9" s="1"/>
  <c r="W9" i="9"/>
  <c r="L9" i="9"/>
  <c r="U11" i="9"/>
  <c r="O11" i="9"/>
  <c r="L11" i="9"/>
  <c r="P11" i="9" s="1"/>
  <c r="W19" i="9"/>
  <c r="O19" i="9"/>
  <c r="L19" i="9"/>
  <c r="P19" i="9" s="1"/>
  <c r="W13" i="9"/>
  <c r="N13" i="9"/>
  <c r="O13" i="9" s="1"/>
  <c r="L13" i="9"/>
  <c r="P13" i="9" s="1"/>
  <c r="O25" i="9"/>
  <c r="L25" i="9"/>
  <c r="P25" i="9" s="1"/>
  <c r="P20" i="9" l="1"/>
  <c r="P14" i="9"/>
  <c r="P16" i="9"/>
  <c r="O16" i="9"/>
  <c r="P9" i="9"/>
  <c r="O9" i="9"/>
  <c r="P6" i="9"/>
  <c r="O6" i="9"/>
  <c r="P8" i="9"/>
  <c r="O8" i="9"/>
</calcChain>
</file>

<file path=xl/sharedStrings.xml><?xml version="1.0" encoding="utf-8"?>
<sst xmlns="http://schemas.openxmlformats.org/spreadsheetml/2006/main" count="416" uniqueCount="235">
  <si>
    <t>Storia Piloti</t>
  </si>
  <si>
    <t>Personaggio principale</t>
  </si>
  <si>
    <t>Giocatore</t>
  </si>
  <si>
    <t>Nome</t>
  </si>
  <si>
    <t>Alleanza</t>
  </si>
  <si>
    <t>Iniziali</t>
  </si>
  <si>
    <t>Bonus tecn.</t>
  </si>
  <si>
    <t>Aerei pilotati</t>
  </si>
  <si>
    <t>Abilità</t>
  </si>
  <si>
    <t>Esperienza cumulata</t>
  </si>
  <si>
    <t>Totale punti</t>
  </si>
  <si>
    <t>Disponibili</t>
  </si>
  <si>
    <t>Alessandro Babbi</t>
  </si>
  <si>
    <t>Casimiro Babbi</t>
  </si>
  <si>
    <t>Intesa</t>
  </si>
  <si>
    <t>Abbattimenti 0 x3
Abbattimenti cond. 0 x2
Carte danno date 8 /3up
Scenario vinto 1 x2
Penalità 0  x1</t>
  </si>
  <si>
    <t>Andrea Morviducci</t>
  </si>
  <si>
    <t>Fokker von Morvus</t>
  </si>
  <si>
    <t>Mira Perfetta/8
______________
______________
______________</t>
  </si>
  <si>
    <t>Abbattimenti 1 x3
Abbattimenti cond. 0 x2
Carte danno date 6 /3up
Scenario vinto 1 x2
Penalità 0 x1</t>
  </si>
  <si>
    <t>Daniele Petraroli</t>
  </si>
  <si>
    <t>Sir Edward Alexander Kingsley</t>
  </si>
  <si>
    <t>Abbattimenti 1 x3
Abbattimenti cond. 0 x2
Carte danno date 11 /3up
Scenario vinto 1 x2
Penalità -2 x1</t>
  </si>
  <si>
    <t>Francesco Berucci</t>
  </si>
  <si>
    <t>Fulco Berucci</t>
  </si>
  <si>
    <t>Indiavolato/6
______________
______________
______________</t>
  </si>
  <si>
    <t>Abbattimenti 1 x3
Abbattimenti cond. 0 x2
Carte danno date 1 /3up
Scenario vinto 0 x2
Penalità 0 x1</t>
  </si>
  <si>
    <t>Francesco Marradi</t>
  </si>
  <si>
    <t>Boelcke</t>
  </si>
  <si>
    <t>Abbattimenti 0 x3
Abbattimenti cond. 0 x2
Carte danno date 6 /3up
Scenario vinto 1 x2
Penalità -3 x1</t>
  </si>
  <si>
    <t>Francesco Petraroli</t>
  </si>
  <si>
    <t>Frank Linke</t>
  </si>
  <si>
    <t>Abbattimenti 1 x3
Abbattimenti cond. 0 x2
Carte danno date 8 /3up
Scenario vinto 1 x2
Penalità 0 x1</t>
  </si>
  <si>
    <t>Giorgio Sabatini</t>
  </si>
  <si>
    <t>Giorgio von Sab</t>
  </si>
  <si>
    <t>Abbattimenti 0 x3
Abbattimenti cond. 0 x2
Carte danno date 1 /3up
Scenario vinto 0 x2
Penalità N0 x1</t>
  </si>
  <si>
    <t>Luca Postumi</t>
  </si>
  <si>
    <t>Karl Huber</t>
  </si>
  <si>
    <t>Abbattimenti 1 x3
Abbattimenti cond. 0 x2
Carte danno date 9 /3up
Scenario vinto 1 x2
Penalità 0 x1</t>
  </si>
  <si>
    <t>Paolo Valerio</t>
  </si>
  <si>
    <t>Paul von Stetten</t>
  </si>
  <si>
    <t>Abbattimenti 0 x3
Abbattimenti cond. 0 x2
Carte danno date 7 /3up
Scenario vinto 0 x2
Penalità 0 x1</t>
  </si>
  <si>
    <t>Riccardo Vadalà</t>
  </si>
  <si>
    <t>Eric von Gaede</t>
  </si>
  <si>
    <t>Abbattimenti 1 x3
Abbattimenti cond. 0 x2
Carte danno date 10 /3up
Scenario vinto 0 x2
Penalità 0 x1</t>
  </si>
  <si>
    <t>Serena Valentini</t>
  </si>
  <si>
    <t>Artemisia von Rust</t>
  </si>
  <si>
    <t>Abbattimenti 1 x3
Abbattimenti cond. 0 x2
Carte danno date 15 /3up
Scenario vinto 1 x2
Penalità 0 x1</t>
  </si>
  <si>
    <t>Stefano D'Addino</t>
  </si>
  <si>
    <t>Abbattimenti 0 x3
Abbattimenti cond. 0 x2
Carte danno date 4 /3up
Scenario vinto 0 x2
Penalità 0 x1</t>
  </si>
  <si>
    <t>Ken Jones</t>
  </si>
  <si>
    <t>Emanuele Esposito</t>
  </si>
  <si>
    <t>Massimo Mollica</t>
  </si>
  <si>
    <t>Giuseppe Tamba</t>
  </si>
  <si>
    <t>Imperi centrali</t>
  </si>
  <si>
    <t>Abbattimenti 0 x3
Abbattimenti cond. 0 x2
Carte danno date 0 /3up
Scenario vinto 0 x2
Penalità 0 x1</t>
  </si>
  <si>
    <t>Abbattimenti 0 x3
Abbattimenti cond. 0 x2
Carte danno date 0 /3up
Scenario vinto 0 x2
Penalità 0 x2</t>
  </si>
  <si>
    <t>Abbattimenti 0 x3
Abbattimenti cond. 0 x2
Carte danno date 0 /3up
Scenario vinto 0 x2
Penalità 0 x3</t>
  </si>
  <si>
    <t>Abbattimenti 0 x3
Abbattimenti cond. 0 x2
Carte danno date 0 /3up
Scenario vinto 0 x2
Penalità 0 x4</t>
  </si>
  <si>
    <t>Andrea Angiolino</t>
  </si>
  <si>
    <t>Emil Schmidt Muller</t>
  </si>
  <si>
    <t>Jean Biscuit</t>
  </si>
  <si>
    <t>Pilota Acrobatico /8
______________
______________
______________</t>
  </si>
  <si>
    <t>Francesco Fiumara</t>
  </si>
  <si>
    <t>Campagna di Inverno</t>
  </si>
  <si>
    <t>Albatros DIII</t>
  </si>
  <si>
    <t>Albatros DV/Dva</t>
  </si>
  <si>
    <t>Fokker Dr1</t>
  </si>
  <si>
    <t>Pfalz DIII/DIIIa</t>
  </si>
  <si>
    <t>Spad SXIII</t>
  </si>
  <si>
    <t>Sopwith Camel</t>
  </si>
  <si>
    <t>Macchi M5</t>
  </si>
  <si>
    <t>Phoenix D1</t>
  </si>
  <si>
    <t>I / B / 12 / 56</t>
  </si>
  <si>
    <t>I / A / 12 / 76</t>
  </si>
  <si>
    <t>J / A / 14 / 79</t>
  </si>
  <si>
    <t>Spad SVII -1</t>
  </si>
  <si>
    <t>Spad SVII -2</t>
  </si>
  <si>
    <t>B / B / 15 / 62</t>
  </si>
  <si>
    <t>B / A / 15 / 82</t>
  </si>
  <si>
    <t>Hariot DH1 -1</t>
  </si>
  <si>
    <t>Hariot DH1 -2</t>
  </si>
  <si>
    <t>F / A / 14 / 87</t>
  </si>
  <si>
    <t>F / B / 14 / 67</t>
  </si>
  <si>
    <t>Q / A / 15 / 84</t>
  </si>
  <si>
    <t>RAF SE5/SE5a -1</t>
  </si>
  <si>
    <t>RAF SE5/SE5a -2</t>
  </si>
  <si>
    <t>N / B / 16 / 72</t>
  </si>
  <si>
    <t>N / A / 16 / 92</t>
  </si>
  <si>
    <t>D / A / 13 / 85</t>
  </si>
  <si>
    <t>J / A / 16 / 83</t>
  </si>
  <si>
    <t>A / A / 16 / 85</t>
  </si>
  <si>
    <t>C / A / 15 / 86</t>
  </si>
  <si>
    <t>Aviatic D1 -1</t>
  </si>
  <si>
    <t>Aviatic D1 -2</t>
  </si>
  <si>
    <t>Q / B / 14 / 62</t>
  </si>
  <si>
    <t>X / A / 15 / 84</t>
  </si>
  <si>
    <t>Speed</t>
  </si>
  <si>
    <t>Agility</t>
  </si>
  <si>
    <t>Poor</t>
  </si>
  <si>
    <t>Average</t>
  </si>
  <si>
    <t>Fast</t>
  </si>
  <si>
    <t>Good</t>
  </si>
  <si>
    <t>Avarage</t>
  </si>
  <si>
    <t>Tiratore Scelto/8
Fortunato/6
______________
______________</t>
  </si>
  <si>
    <t>Very Fast</t>
  </si>
  <si>
    <t>Alberto Panicucci</t>
  </si>
  <si>
    <t>Esperienza Gennaio</t>
  </si>
  <si>
    <t>Esperienza Febbraio</t>
  </si>
  <si>
    <t>Abbattimenti 0 x3
Abbattimenti cond. 0 x2
Carte danno date 8 /3up
Obiettivo Scoperto 0 x1
Artiglieria Scoperta 1 x2
Artiglieria Distrutta 0 x3
Penalità -2 x1</t>
  </si>
  <si>
    <t>Abbattimenti 1 x3
Abbattimenti cond. 0 x2
Carte danno date 11 /3up
Obiettivo Scoperto 1 x1
Artiglieria Scoperta 0 x2
Artiglieria Distrutta 0 x3
Penalità 0 x1</t>
  </si>
  <si>
    <t>Abbattimenti 0 x3
Abbattimenti cond. 0 x2
Carte danno date 6 /3up
Obiettivo Scoperto 1 x1
Artiglieria Scoperta 0 x2
Artiglieria Distrutta 0 x3
Penalità 0 x1</t>
  </si>
  <si>
    <t>Abbattimenti 0 x3
Abbattimenti cond. 0 x2
Carte danno date 9 /3up
Obiettivo Scoperto 1 x1
Artiglieria Scoperta 0 x2
Artiglieria Distrutta 0 x3
Penalità 0 x1</t>
  </si>
  <si>
    <t>Abbattimenti 0 x3
Abbattimenti cond. 0 x2
Carte danno date 2 /3up
Obiettivo Scoperto 1 x1
Artiglieria Scoperta 0 x2
Artiglieria Distrutta 0 x3
Penalità 0 x1</t>
  </si>
  <si>
    <t>Abbattimenti 0 x3
Abbattimenti cond. 1 x2
Carte danno date 5 /3up
Obiettivo Scoperto 0 x1
Artiglieria Scoperta 1 x2
Artiglieria Distrutta 1 x3
Penalità 0 x1</t>
  </si>
  <si>
    <t>Abbattimenti 0 x3
Abbattimenti cond. 0 x2
Carte danno date 8 /3up
Obiettivo Scoperto 2 x1
Artiglieria Scoperta 1 x2
Artiglieria Distrutta 2 x3
Penalità 0 x1</t>
  </si>
  <si>
    <t>Abbattimenti 1 x3
Abbattimenti cond. 0 x2
Carte danno date 19 /3up
Obiettivo Scoperto 1 x1
Artiglieria Scoperta 1 x2
Artiglieria Distrutta 0 x3
Penalità 0 x1</t>
  </si>
  <si>
    <t>Abbattimenti 0 x3
Abbattimenti cond. 0 x2
Carte danno date 7 /3up
Obiettivo Scoperto 0 x1
Artiglieria Scoperta 2 x2
Artiglieria Distrutta 0 x3
Penalità 0 x1</t>
  </si>
  <si>
    <t>Abbattimenti 1 x3
Abbattimenti cond. 0 x2
Carte danno date 9 /3up
Obiettivo Scoperto 1 x1
Artiglieria Scoperta 0 x2
Artiglieria Distrutta 1 x3
Penalità 0 x1</t>
  </si>
  <si>
    <t>Abbattimenti 1 x3
Abbattimenti cond. 0 x2
Carte danno date 11 /3up
Obiettivo Scoperto 0 x1
Artiglieria Scoperta 0 x2
Artiglieria Distrutta 0 x3
Penalità 0 x1</t>
  </si>
  <si>
    <t>Abbattimenti 2 x3
Abbattimenti cond. 0 x2
Carte danno date 22/3up
Obiettivo Scoperto 1 x1
Artiglieria Scoperta 0 x2
Artiglieria Distrutta 0 x3
Penalità 0 x1</t>
  </si>
  <si>
    <t>Abbattimenti 0 x3
Abbattimenti cond. 0 x2
Carte danno date 0 /3up
Obiettivo Scoperto 0 x1
Artiglieria Scoperta 0 x2
Artiglieria Distrutta 0 x3
Penalità 0 x1</t>
  </si>
  <si>
    <t>Abbattimenti 0 x3
Abbattimenti cond. 0 x2
Carte danno date 12 /3up
Obiettivo Scoperto 1 x1
Artiglieria Scoperta 0 x2
Artiglieria Distrutta 0 x3
Penalità 0 x1</t>
  </si>
  <si>
    <t>Abbattimenti 0 x3
Abbattimenti cond. 0 x2
Carte danno date 6 /3up
Obiettivo Scoperto 0 x1
Artiglieria Scoperta 0 x2
Artiglieria Distrutta 0 x3
Penalità 0 x1</t>
  </si>
  <si>
    <t>Abbattimenti 0 x3
Abbattimenti cond. 0 x2
Carte danno date 12 /3up
Obiettivo Scoperto 1 x1
Artiglieria Scoperta 0 x2
Artiglieria Distrutta 1 x3
Penalità 0 x1</t>
  </si>
  <si>
    <t>Abbattimenti 0 x3
Abbattimenti cond. 0 x2
Carte danno date 15 /3up
Obiettivo Scoperto 1 x1
Artiglieria Scoperta 0 x2
Artiglieria Distrutta 1 x3
Penalità 0 x1</t>
  </si>
  <si>
    <t>Abbattimenti 0 x3
Abbattimenti cond. 0 x2
Carte danno date 0 /3up
Obiettivo Scoperto
Artiglieria Scoperta
Artiglieria Distrutta
Penalità 0 x1</t>
  </si>
  <si>
    <t>&gt;&gt;</t>
  </si>
  <si>
    <t>Andrea Garello</t>
  </si>
  <si>
    <t>Esperienza Marzo</t>
  </si>
  <si>
    <t>Abbattimenti 0 x3
Abbattimenti cond. 0 x2
Carte danno date 0 /3up
Nido distrutto 0 x3
Nido distrutto cond. 0 x2
Squadra 0 x3
Penalità 0 x1</t>
  </si>
  <si>
    <t>Abbattuti</t>
  </si>
  <si>
    <t>Abbattimenti 0 x3
Abbattimenti cond. 0 x2
Carte danno date 9 /3up
Nido distrutto 1 x3
Nido distrutto cond. 0 x2
Squadra 2 x3
Penalità 0 x1</t>
  </si>
  <si>
    <t>Abbattimenti 0 x3
Abbattimenti cond. 0 x2
Carte danno date 11 /3up
Nido distrutto 2 x3
Nido distrutto cond. 0 x2
Squadra 2 x3
Penalità 0 x1</t>
  </si>
  <si>
    <t>Abbattimenti 0 x3
Abbattimenti cond. 0 x2
Carte danno date 8 /3up
Nido distrutto 0 x3
Nido distrutto cond. 1 x2
Squadra 0 x3
Penalità 0 x1</t>
  </si>
  <si>
    <t>Abbattimenti 0 x3
Abbattimenti cond. 0 x2
Carte danno date 8 /3up
Nido distrutto 1 x3
Nido distrutto cond. 0 x2
Squadra 0 x3
Penalità 3 x1</t>
  </si>
  <si>
    <t>Abbattimenti 0 x3
Abbattimenti cond. 1 x2
Carte danno date 17 /3up
Nido distrutto 1 x3
Nido distrutto cond. 1 x2
Squadra 0 x3
Penalità 1 x1</t>
  </si>
  <si>
    <t>Abbattimenti 0 x3
Abbattimenti cond. 1 x2
Carte danno date 12 /3up
Nido distrutto 0 x3
Nido distrutto cond. 1 x2
Squadra 0 x3
Penalità 0 x1</t>
  </si>
  <si>
    <t>Abbattimenti 0 x3
Abbattimenti cond. 0 x2
Carte danno date 9 /3up
Nido distrutto 2 x3
Nido distrutto cond. 0 x2
Squadra 1 x3
Penalità 0 x1</t>
  </si>
  <si>
    <t>Abbattimenti 1 x3
Abbattimenti cond. 0 x2
Carte danno date 10 /3up
Nido distrutto 1 x3
Nido distrutto cond. 0 x2
Squadra 1 x3
Penalità 0 x1</t>
  </si>
  <si>
    <t>Abbattimenti 0 x3
Abbattimenti cond. 0 x2
Carte danno date 4 /3up
Nido distrutto 0 x3
Nido distrutto cond. 0 x2
Squadra 0 x3
Penalità 0 x1</t>
  </si>
  <si>
    <t>Alberto Garello</t>
  </si>
  <si>
    <t>Abbattimenti 0 x3
Abbattimenti cond. 0 x2
Carte danno date 6 /3up
Nido distrutto 0 x3
Nido distrutto cond. 0 x2
Squadra 0 x3
Penalità 0 x1</t>
  </si>
  <si>
    <t>Abbattimenti 1 x3
Abbattimenti cond. 0 x2
Carte danno date 17 /3up
Nido distrutto 1 x3
Nido distrutto cond. 0 x2
Squadra 0 x3
Penalità 0 x1</t>
  </si>
  <si>
    <t>Abbattimenti 1 x3
Abbattimenti cond. 0 x2
Carte danno date 17 /3up
Nido distrutto 1 x3
Nido distrutto cond. 0 x2
Squadra 1 x3
Penalità 0 x1</t>
  </si>
  <si>
    <t>Abbattimenti 0 x3
Abbattimenti cond. 0 x2
Carte danno date 16 /3up
Nido distrutto 3 x3
Nido distrutto cond. 0 x2
Squadra 1 x3
Penalità 0 x1</t>
  </si>
  <si>
    <t>Abbattimenti 0 x3
Abbattimenti cond. 0 x2
Carte danno date 10 /3up
Nido distrutto 2 x3
Nido distrutto cond. 0 x2
Squadra 0 x3
Penalità 0 x1</t>
  </si>
  <si>
    <t>Punti</t>
  </si>
  <si>
    <t xml:space="preserve">Nome </t>
  </si>
  <si>
    <t>Abbattimenti</t>
  </si>
  <si>
    <t>Esperienza Aprile</t>
  </si>
  <si>
    <t>Abbattimenti 0 x3
Abbattimenti cond. 0 x2
Carte danno date 0 /3up
Penalità 0 x1</t>
  </si>
  <si>
    <t>Gen/0
Feb/10
Mar/6
Apr/10
xxx
xxx</t>
  </si>
  <si>
    <r>
      <t xml:space="preserve">Tiratore scelto/8
Fortunato/6
</t>
    </r>
    <r>
      <rPr>
        <sz val="12"/>
        <color theme="1"/>
        <rFont val="Aptos Narrow (Corpo)"/>
      </rPr>
      <t>Mira Perfetta/8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</si>
  <si>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Tiratore Scelto/8
Super Asso/8
</t>
    </r>
    <r>
      <rPr>
        <sz val="12"/>
        <color theme="1"/>
        <rFont val="Aptos Narrow (Corpo)"/>
      </rPr>
      <t>Pilota acrobatico/8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</si>
  <si>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Moran Saulnier/46
Nieuport 17/56
</t>
    </r>
    <r>
      <rPr>
        <sz val="12"/>
        <color theme="1"/>
        <rFont val="Aptos Narrow (Corpo)"/>
      </rPr>
      <t>Airco dh2 /58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</si>
  <si>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Indiavolato/6
Grilletto Facile/6
</t>
    </r>
    <r>
      <rPr>
        <sz val="12"/>
        <color theme="1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</si>
  <si>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rPr>
        <sz val="12"/>
        <color theme="1"/>
        <rFont val="Aptos Narrow (Corpo)"/>
      </rPr>
      <t xml:space="preserve">Tiratore Scelto/8
Mira Perfetta /8
</t>
    </r>
    <r>
      <rPr>
        <sz val="12"/>
        <color theme="1"/>
        <rFont val="Aptos Narrow"/>
        <family val="2"/>
        <scheme val="minor"/>
      </rPr>
      <t>______________
______________</t>
    </r>
  </si>
  <si>
    <r>
      <rPr>
        <sz val="12"/>
        <color theme="1"/>
        <rFont val="Aptos Narrow (Corpo)"/>
      </rPr>
      <t xml:space="preserve">Grilletto Facile/6
Mira Perfetta /8
</t>
    </r>
    <r>
      <rPr>
        <sz val="12"/>
        <color theme="1"/>
        <rFont val="Aptos Narrow"/>
        <family val="2"/>
        <scheme val="minor"/>
      </rPr>
      <t>______________
______________</t>
    </r>
  </si>
  <si>
    <r>
      <t xml:space="preserve">Moran Saulnier/46
Airco dh2/58
</t>
    </r>
    <r>
      <rPr>
        <sz val="12"/>
        <color rgb="FFFF0000"/>
        <rFont val="Aptos Narrow (Corpo)"/>
      </rPr>
      <t>Spad SVII 2m /82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</si>
  <si>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Fokker EIII/48
</t>
    </r>
    <r>
      <rPr>
        <sz val="12"/>
        <color rgb="FFFF0000"/>
        <rFont val="Aptos Narrow (Corpo)"/>
      </rPr>
      <t>Albatros D.II /58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</si>
  <si>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Nieuport 17/56
</t>
    </r>
    <r>
      <rPr>
        <sz val="12"/>
        <color rgb="FFFF0000"/>
        <rFont val="Aptos Narrow (Corpo)"/>
      </rPr>
      <t>Albatros D.III /79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</si>
  <si>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Fokker EIII/48
</t>
    </r>
    <r>
      <rPr>
        <sz val="12"/>
        <color rgb="FFFF0000"/>
        <rFont val="Aptos Narrow (Corpo)"/>
      </rPr>
      <t>Albatros D.III /79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</si>
  <si>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Meticoloso/8
</t>
    </r>
    <r>
      <rPr>
        <sz val="12"/>
        <color theme="1"/>
        <rFont val="Aptos Narrow (Corpo)"/>
      </rPr>
      <t xml:space="preserve">Tiratore Scelto/8
Super Asso/8
Indiavolato/6
Cost. Robusta/5
</t>
    </r>
    <r>
      <rPr>
        <sz val="12"/>
        <color rgb="FFFF0000"/>
        <rFont val="Aptos Narrow (Corpo)"/>
      </rPr>
      <t>Occhio tech. /5</t>
    </r>
  </si>
  <si>
    <r>
      <t xml:space="preserve">Tiratore Scelto/8
Super Asso/8
</t>
    </r>
    <r>
      <rPr>
        <sz val="12"/>
        <color rgb="FFFF0000"/>
        <rFont val="Aptos Narrow (Corpo)"/>
      </rPr>
      <t>Meticoloso/8
Cost. Robusta/5</t>
    </r>
  </si>
  <si>
    <r>
      <t xml:space="preserve">Fokker EIII/48
</t>
    </r>
    <r>
      <rPr>
        <sz val="12"/>
        <color theme="1"/>
        <rFont val="Aptos Narrow (Corpo)"/>
      </rPr>
      <t>Fokker EIV/67</t>
    </r>
    <r>
      <rPr>
        <sz val="12"/>
        <color rgb="FFFF0000"/>
        <rFont val="Aptos Narrow (Corpo)"/>
      </rPr>
      <t xml:space="preserve">
Albatros D.III /79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</si>
  <si>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Pilota Acrobatico/8
</t>
    </r>
    <r>
      <rPr>
        <sz val="12"/>
        <color theme="1"/>
        <rFont val="Aptos Narrow (Corpo)"/>
      </rPr>
      <t>Fortunato /8</t>
    </r>
    <r>
      <rPr>
        <sz val="12"/>
        <color rgb="FFFF0000"/>
        <rFont val="Aptos Narrow (Corpo)"/>
      </rPr>
      <t xml:space="preserve">
Meticoloso/8
Tiratore Scelto/8</t>
    </r>
  </si>
  <si>
    <r>
      <t>Fokker EIII/48
Fokker EIV/67</t>
    </r>
    <r>
      <rPr>
        <sz val="12"/>
        <color rgb="FFFF0000"/>
        <rFont val="Aptos Narrow (Corpo)"/>
      </rPr>
      <t xml:space="preserve">
Albatros D.III /79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</si>
  <si>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Tiratore Scelto/8
</t>
    </r>
    <r>
      <rPr>
        <sz val="12"/>
        <color theme="1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 (Corpo)"/>
      </rPr>
      <t>Meticoloso/8</t>
    </r>
    <r>
      <rPr>
        <sz val="12"/>
        <color rgb="FFFF0000"/>
        <rFont val="Aptos Narrow (Corpo)"/>
      </rPr>
      <t xml:space="preserve">
Pilota Acrobatico/8</t>
    </r>
  </si>
  <si>
    <r>
      <t xml:space="preserve">Mira Perfetta/8
Tiratore Scelto/8
</t>
    </r>
    <r>
      <rPr>
        <sz val="12"/>
        <color theme="1"/>
        <rFont val="Aptos Narrow (Corpo)"/>
      </rPr>
      <t>Pilota acrobatico/8</t>
    </r>
  </si>
  <si>
    <r>
      <t>Mira Perfetta/8
Tiratore scelto/8
Super Asso/8</t>
    </r>
    <r>
      <rPr>
        <sz val="12"/>
        <color rgb="FFFF0000"/>
        <rFont val="Aptos Narrow (Corpo)"/>
      </rPr>
      <t xml:space="preserve">
Cost. Robusta/5
Pilota Acrobatico/8</t>
    </r>
  </si>
  <si>
    <t>NO</t>
  </si>
  <si>
    <r>
      <t>Moran Saulnier/46
Airco dh2/58</t>
    </r>
    <r>
      <rPr>
        <sz val="12"/>
        <color rgb="FFFF0000"/>
        <rFont val="Aptos Narrow (Corpo)"/>
      </rPr>
      <t xml:space="preserve">
Spad SVII 2m /82</t>
    </r>
    <r>
      <rPr>
        <sz val="12"/>
        <color theme="1"/>
        <rFont val="Aptos Narrow"/>
        <family val="2"/>
        <scheme val="minor"/>
      </rPr>
      <t xml:space="preserve">
______________</t>
    </r>
  </si>
  <si>
    <t>&gt;</t>
  </si>
  <si>
    <r>
      <t>Airco dh2/58</t>
    </r>
    <r>
      <rPr>
        <sz val="12"/>
        <color rgb="FFFF0000"/>
        <rFont val="Aptos Narrow (Corpo)"/>
      </rPr>
      <t xml:space="preserve">
Spad SVII 1m /62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</si>
  <si>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Moran Saulnier/46
Airco dh2/58
</t>
    </r>
    <r>
      <rPr>
        <sz val="12"/>
        <color theme="1"/>
        <rFont val="Aptos Narrow (Corpo)"/>
      </rPr>
      <t>Nieuport 17 /56</t>
    </r>
    <r>
      <rPr>
        <sz val="12"/>
        <color rgb="FFFF0000"/>
        <rFont val="Aptos Narrow (Corpo)"/>
      </rPr>
      <t xml:space="preserve">
Spad SVII 1m /62</t>
    </r>
  </si>
  <si>
    <r>
      <t xml:space="preserve">Fortunato/6
Grilletto Facile/6
</t>
    </r>
    <r>
      <rPr>
        <sz val="12"/>
        <color theme="1"/>
        <rFont val="Aptos Narrow (Corpo)"/>
      </rPr>
      <t>Tiratore Scelto/8
Cost. Robusta/5</t>
    </r>
    <r>
      <rPr>
        <sz val="12"/>
        <color theme="1"/>
        <rFont val="Aptos Narrow"/>
        <family val="2"/>
        <scheme val="minor"/>
      </rPr>
      <t xml:space="preserve">
</t>
    </r>
    <r>
      <rPr>
        <sz val="12"/>
        <color rgb="FFFF0000"/>
        <rFont val="Aptos Narrow (Corpo)"/>
      </rPr>
      <t>Pilota Acrobatico/8
Super Asso/8</t>
    </r>
  </si>
  <si>
    <r>
      <t>Fokker EIII/48</t>
    </r>
    <r>
      <rPr>
        <sz val="12"/>
        <color rgb="FFFF0000"/>
        <rFont val="Aptos Narrow (Corpo)"/>
      </rPr>
      <t xml:space="preserve">
Albatros D.II /58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</si>
  <si>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>Fokker EIII/48</t>
    </r>
    <r>
      <rPr>
        <sz val="12"/>
        <color rgb="FFFF0000"/>
        <rFont val="Aptos Narrow (Corpo)"/>
      </rPr>
      <t xml:space="preserve">
Albatros D.III /79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</si>
  <si>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Nieuport 11 /50
Nieuport 17.1 /56
</t>
    </r>
    <r>
      <rPr>
        <sz val="12"/>
        <color rgb="FFFF0000"/>
        <rFont val="Aptos Narrow (Corpo)"/>
      </rPr>
      <t>Nieuport 17.2 /76</t>
    </r>
    <r>
      <rPr>
        <sz val="12"/>
        <color theme="1"/>
        <rFont val="Aptos Narrow"/>
        <family val="2"/>
        <scheme val="minor"/>
      </rPr>
      <t xml:space="preserve">
______________</t>
    </r>
  </si>
  <si>
    <r>
      <t>Airco DH2 /58</t>
    </r>
    <r>
      <rPr>
        <sz val="12"/>
        <color rgb="FFFF0000"/>
        <rFont val="Aptos Narrow (Corpo)"/>
      </rPr>
      <t xml:space="preserve">
Spad SVII 1m /62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</si>
  <si>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>Moran Saulnier/46
Airco dh2 /58</t>
    </r>
    <r>
      <rPr>
        <sz val="12"/>
        <color rgb="FFFF0000"/>
        <rFont val="Aptos Narrow (Corpo)"/>
      </rPr>
      <t xml:space="preserve">
Spad SVII 2m /82</t>
    </r>
    <r>
      <rPr>
        <sz val="12"/>
        <color theme="1"/>
        <rFont val="Aptos Narrow"/>
        <family val="2"/>
        <scheme val="minor"/>
      </rPr>
      <t xml:space="preserve">
______________</t>
    </r>
  </si>
  <si>
    <r>
      <t>Fortunato /8</t>
    </r>
    <r>
      <rPr>
        <sz val="12"/>
        <color rgb="FFFF0000"/>
        <rFont val="Aptos Narrow (Corpo)"/>
      </rPr>
      <t xml:space="preserve">
Cost. Robusta/5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</si>
  <si>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rPr>
        <sz val="12"/>
        <color theme="1"/>
        <rFont val="Aptos Narrow (Corpo)"/>
      </rPr>
      <t>Nieuport 17/56</t>
    </r>
    <r>
      <rPr>
        <sz val="12"/>
        <color rgb="FFFF0000"/>
        <rFont val="Aptos Narrow (Corpo)"/>
      </rPr>
      <t xml:space="preserve">
Spad SVII 1m /62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</si>
  <si>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Mira Perfetta/8
</t>
    </r>
    <r>
      <rPr>
        <sz val="12"/>
        <color rgb="FFFF0000"/>
        <rFont val="Aptos Narrow (Corpo)"/>
      </rPr>
      <t xml:space="preserve">Grilletto Facile/6
Tiratore scelto/8
</t>
    </r>
    <r>
      <rPr>
        <sz val="12"/>
        <color theme="1"/>
        <rFont val="Aptos Narrow"/>
        <family val="2"/>
        <scheme val="minor"/>
      </rPr>
      <t>______________</t>
    </r>
  </si>
  <si>
    <t>Prenotati</t>
  </si>
  <si>
    <t>config.</t>
  </si>
  <si>
    <r>
      <t>Mira Perfetta/8
Super Asso/8</t>
    </r>
    <r>
      <rPr>
        <sz val="12"/>
        <color rgb="FFFF0000"/>
        <rFont val="Aptos Narrow (Corpo)"/>
      </rPr>
      <t xml:space="preserve">
Tiratore scelto/8
</t>
    </r>
    <r>
      <rPr>
        <sz val="12"/>
        <color theme="1"/>
        <rFont val="Aptos Narrow"/>
        <family val="2"/>
        <scheme val="minor"/>
      </rPr>
      <t>______________</t>
    </r>
  </si>
  <si>
    <t>Maggio - Nei cieli dell'Istria</t>
  </si>
  <si>
    <t>&gt;&gt;&gt;</t>
  </si>
  <si>
    <r>
      <t xml:space="preserve">Tiratore scelto/8
Mira Perfetta/8
</t>
    </r>
    <r>
      <rPr>
        <sz val="12"/>
        <color rgb="FFFF0000"/>
        <rFont val="Aptos Narrow (Corpo)"/>
      </rPr>
      <t>Grilletto Facile/6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</si>
  <si>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Fortunato/6
</t>
    </r>
    <r>
      <rPr>
        <sz val="12"/>
        <color rgb="FFFF0000"/>
        <rFont val="Aptos Narrow (Corpo)"/>
      </rPr>
      <t>Grilletto Facile/6
Cost. Robusta/5</t>
    </r>
    <r>
      <rPr>
        <sz val="12"/>
        <color theme="1"/>
        <rFont val="Aptos Narrow"/>
        <family val="2"/>
        <scheme val="minor"/>
      </rPr>
      <t xml:space="preserve">
______________</t>
    </r>
  </si>
  <si>
    <t>Abbattimenti 0 x3
Abbattimenti cond. 0 x2
Carte danno date 13 /3up
Penalità 1 x1</t>
  </si>
  <si>
    <t>Abbattimenti 3 x3
Abbattimenti cond. 0 x2
Carte danno date 14 /3up
Penalità 0 x1</t>
  </si>
  <si>
    <t>Abbattimenti 1 x3
Abbattimenti cond. 1 x2
Carte danno date 9 /3up
Penalità 0 x1</t>
  </si>
  <si>
    <t>Abbattimenti 0 x3
Abbattimenti cond. 0 x2
Carte danno date 9 /3up
Penalità 1 x1</t>
  </si>
  <si>
    <t>Abbattimenti 0 x3
Abbattimenti cond. 2 x2
Carte danno date 14 /3up
Penalità 0 x1</t>
  </si>
  <si>
    <t>Abbattimenti 0 x3
Abbattimenti cond. 1 x2
Carte danno date 15 /3up
Penalità 0 x1</t>
  </si>
  <si>
    <t>Abbattimenti 1 x3
Abbattimenti cond. 0 x2
Carte danno date 12 /3up
Penalità 0 x1</t>
  </si>
  <si>
    <t>Abbattimenti 0 x3
Abbattimenti cond. 1 x2
Carte danno date 7 /3up
Penalità 0 x1</t>
  </si>
  <si>
    <t>Abbattimenti 0 x3
Abbattimenti cond. 0 x2
Carte danno date 5 /3up
Penalità 0 x10</t>
  </si>
  <si>
    <t>Abbattimenti 0 x3
Abbattimenti cond. 0 x2
Carte danno date 11 /3up
Penalità 1 x1</t>
  </si>
  <si>
    <t>Abbattimenti 0 x3
Abbattimenti cond. 0 x2
Carte danno date 5 /3up
Penalità 2 x1</t>
  </si>
  <si>
    <t>Abbattimenti 0 x3
Abbattimenti cond. 0 x2
Carte danno date 3 /3up
Penalità 0 x1</t>
  </si>
  <si>
    <t>Abbattimenti 0 x3
Abbattimenti cond. 0 x2
Carte danno date 10 /3up
Penalità 0 x1</t>
  </si>
  <si>
    <t>GENNAIO        5
FEBBRAIO       4
MARZO           12
APRILE.             0
MAGGIO
GIUGNO</t>
  </si>
  <si>
    <t>GENNAIO.       0
FEBBRAIO.      2
MARZO.           0
APRILE.             1
MAGGIO
GIUGNO</t>
  </si>
  <si>
    <t>GENNAIO        0
FEBBRAIO       0
MARZO           12
APRILE.            4
MAGGIO
GIUGNO</t>
  </si>
  <si>
    <t>GENNAIO        7
FEBBRAIO       7
MARZO            0
APRILE.            14
MAGGIO
GIUGNO</t>
  </si>
  <si>
    <t>GENNAIO        7
FEBBRAIO       3
MARZO           16
APRILE.              3
MAGGIO
GIUGNO</t>
  </si>
  <si>
    <t>GENNAIO        0
FEBBRAIO       9
MARZO            8
APRILE.             0
MAGGIO
GIUGNO</t>
  </si>
  <si>
    <t>GENNAIO        4
FEBBRAIO       0
MARZO            0
APRILE.             0
MAGGIO
GIUGNO</t>
  </si>
  <si>
    <t>GENNAIO         0
FEBBRAIO        8
MARZO             3
APRILE.              8
MAGGIO
GIUGNO</t>
  </si>
  <si>
    <t>GENNAIO        1
FEBBRAIO       5
MARZO           18
APRILE              4
MAGGIO
GIUGNO</t>
  </si>
  <si>
    <t>GENNAIO        8
FEBBRAIO       3
MARZO           12
APRILE.             2
MAGGIO
GIUGNO</t>
  </si>
  <si>
    <t>GENNAIO        0
FEBBRAIO       7
MARZO           10
APRILE               2
MAGGIO
GIUGNO</t>
  </si>
  <si>
    <t>GENNAIO        0
FEBBRAIO       0
MARZO            0
APRILE              0
MAGGIO
GIUGNO</t>
  </si>
  <si>
    <t>GENNAIO        8
FEBBRAIO      15
MARZO            12
APRILE               7
MAGGIO
GIUGNO</t>
  </si>
  <si>
    <t>GENNAIO        0
FEBBRAIO      13
MARZO             0
APRILE              4
MAGGIO
GIUGNO</t>
  </si>
  <si>
    <t>GENNAIO        3
FEBBRAIO        2
MARZO             5
APRILE               2
MAGGIO
GIUGNO</t>
  </si>
  <si>
    <t>GENNAIO        7
FEBBRAIO       9
MARZO           15
APRILE.             7
MAGGIO
GIUGNO</t>
  </si>
  <si>
    <t>GENNAIO        10
FEBBRAIO       10
MARZO            13
APRILE               9
MAGGIO
GIUGNO</t>
  </si>
  <si>
    <t>GENNAIO        2
FEBBRAIO       8
MARZO            0
APRILE.             0
MAGGIO
GIUGNO</t>
  </si>
  <si>
    <t>GENNAIO        0
FEBBRAIO       0
MARZO            2
APRILE.             2
MAGGIO
GIUGNO</t>
  </si>
  <si>
    <t>Punti QUARTO Round</t>
  </si>
  <si>
    <t>Punti Cumulati al QUARTO Round</t>
  </si>
  <si>
    <t>GENNAIO        1
FEBBRAIO       13
MARZO             0
APRILE               5
MAGGIO
GIUGNO</t>
  </si>
  <si>
    <t>Abbattimenti 0 x3
Abbattimenti cond. 0 x2
Carte danno date 5 /3up
Penalità 0 x1</t>
  </si>
  <si>
    <t>ASSO</t>
  </si>
  <si>
    <t>Nome Pers.</t>
  </si>
  <si>
    <t>Max Crumb</t>
  </si>
  <si>
    <t>Nieuport 21  -1</t>
  </si>
  <si>
    <t>E / B / 12 / 54</t>
  </si>
  <si>
    <t>Nieuport 23  -1</t>
  </si>
  <si>
    <t>Nieuport 23  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</si>
</sst>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ptos Narrow"/>
      <family val="2"/>
      <scheme val="minor"/>
    </font>
    <font>
      <b/>
      <sz val="20"/>
      <color theme="1"/>
      <name val="Bradley Hand Bold"/>
    </font>
    <font>
      <sz val="12"/>
      <color theme="1"/>
      <name val="Miriam Fixed"/>
    </font>
    <font>
      <sz val="12"/>
      <color rgb="FFFF0000"/>
      <name val="Aptos Narrow (Corpo)"/>
    </font>
    <font>
      <sz val="12"/>
      <color rgb="FF000000"/>
      <name val="Aptos Narrow"/>
      <family val="2"/>
      <scheme val="minor"/>
    </font>
    <font>
      <sz val="12"/>
      <color theme="1"/>
      <name val="Aptos Narrow (Corpo)"/>
    </font>
    <font>
      <b/>
      <sz val="12"/>
      <color theme="1"/>
      <name val="Aptos Narrow"/>
      <scheme val="minor"/>
    </font>
    <font>
      <b/>
      <sz val="12"/>
      <color rgb="FFFF0000"/>
      <name val="Aptos Narrow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" fontId="0" fillId="0" borderId="1" xfId="0" quotePrefix="1" applyNumberFormat="1" applyBorder="1" applyAlignment="1">
      <alignment horizontal="left" vertical="center" wrapText="1" inden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0" xfId="0" applyFill="1"/>
    <xf numFmtId="0" fontId="2" fillId="0" borderId="0" xfId="0" applyFont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" fontId="0" fillId="0" borderId="4" xfId="0" quotePrefix="1" applyNumberFormat="1" applyBorder="1" applyAlignment="1">
      <alignment horizontal="left" vertical="top" wrapText="1" indent="1"/>
    </xf>
    <xf numFmtId="17" fontId="0" fillId="0" borderId="6" xfId="0" quotePrefix="1" applyNumberFormat="1" applyBorder="1" applyAlignment="1">
      <alignment horizontal="left" vertical="top" wrapText="1" indent="1"/>
    </xf>
    <xf numFmtId="17" fontId="4" fillId="0" borderId="4" xfId="0" applyNumberFormat="1" applyFont="1" applyBorder="1" applyAlignment="1">
      <alignment horizontal="left" vertical="top" wrapText="1" indent="1"/>
    </xf>
    <xf numFmtId="0" fontId="0" fillId="5" borderId="1" xfId="0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 wrapText="1" indent="1"/>
    </xf>
    <xf numFmtId="0" fontId="8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" fontId="0" fillId="2" borderId="4" xfId="0" quotePrefix="1" applyNumberFormat="1" applyFill="1" applyBorder="1" applyAlignment="1">
      <alignment horizontal="left" vertical="top" wrapText="1" indent="1"/>
    </xf>
    <xf numFmtId="1" fontId="0" fillId="2" borderId="5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" fontId="0" fillId="2" borderId="1" xfId="0" quotePrefix="1" applyNumberFormat="1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0" xfId="0" applyFill="1"/>
    <xf numFmtId="0" fontId="7" fillId="0" borderId="0" xfId="0" applyFont="1"/>
    <xf numFmtId="0" fontId="0" fillId="2" borderId="1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</xdr:row>
      <xdr:rowOff>0</xdr:rowOff>
    </xdr:from>
    <xdr:ext cx="184841" cy="181039"/>
    <xdr:pic>
      <xdr:nvPicPr>
        <xdr:cNvPr id="2" name="Immagine 1" descr="Cross-Pattee-Heraldry.svg">
          <a:extLst>
            <a:ext uri="{FF2B5EF4-FFF2-40B4-BE49-F238E27FC236}">
              <a16:creationId xmlns:a16="http://schemas.microsoft.com/office/drawing/2014/main" id="{CF1086F0-60AF-024C-91FF-2415D2A1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1143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4841" cy="181039"/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B447494A-2839-2E42-8D11-A9B83493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13462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4841" cy="181039"/>
    <xdr:pic>
      <xdr:nvPicPr>
        <xdr:cNvPr id="4" name="Immagine 3" descr="Cross-Pattee-Heraldry.svg">
          <a:extLst>
            <a:ext uri="{FF2B5EF4-FFF2-40B4-BE49-F238E27FC236}">
              <a16:creationId xmlns:a16="http://schemas.microsoft.com/office/drawing/2014/main" id="{565DE5E3-A37A-254F-A0A3-1F705ADE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15494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5" name="Immagine 4" descr="RAF type A roundel.svg">
          <a:extLst>
            <a:ext uri="{FF2B5EF4-FFF2-40B4-BE49-F238E27FC236}">
              <a16:creationId xmlns:a16="http://schemas.microsoft.com/office/drawing/2014/main" id="{A0D740E1-76D0-D044-8164-9ABA1819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17526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6" name="Immagine 5" descr="RAF type A roundel.svg">
          <a:extLst>
            <a:ext uri="{FF2B5EF4-FFF2-40B4-BE49-F238E27FC236}">
              <a16:creationId xmlns:a16="http://schemas.microsoft.com/office/drawing/2014/main" id="{B02BABDA-9F0E-3C49-BE90-DA224A5B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19558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7" name="Immagine 6" descr="RAF type A roundel.svg">
          <a:extLst>
            <a:ext uri="{FF2B5EF4-FFF2-40B4-BE49-F238E27FC236}">
              <a16:creationId xmlns:a16="http://schemas.microsoft.com/office/drawing/2014/main" id="{BB0D1A2E-E79B-9143-91F8-ECF1CEAB5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21590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8" name="Immagine 7" descr="RAF type A roundel.svg">
          <a:extLst>
            <a:ext uri="{FF2B5EF4-FFF2-40B4-BE49-F238E27FC236}">
              <a16:creationId xmlns:a16="http://schemas.microsoft.com/office/drawing/2014/main" id="{156EEADA-7371-844F-907A-D711D7FC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23622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9" name="Immagine 8" descr="RAF type A roundel.svg">
          <a:extLst>
            <a:ext uri="{FF2B5EF4-FFF2-40B4-BE49-F238E27FC236}">
              <a16:creationId xmlns:a16="http://schemas.microsoft.com/office/drawing/2014/main" id="{06488E8F-6AA2-E243-9F07-E46AD6E6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25654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10" name="Immagine 9" descr="RAF type A roundel.svg">
          <a:extLst>
            <a:ext uri="{FF2B5EF4-FFF2-40B4-BE49-F238E27FC236}">
              <a16:creationId xmlns:a16="http://schemas.microsoft.com/office/drawing/2014/main" id="{72BB1ADB-B8C5-AD4C-8A28-20AFBC2D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27686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187960" cy="198383"/>
    <xdr:pic>
      <xdr:nvPicPr>
        <xdr:cNvPr id="11" name="Immagine 10" descr="RAF type A roundel.svg">
          <a:extLst>
            <a:ext uri="{FF2B5EF4-FFF2-40B4-BE49-F238E27FC236}">
              <a16:creationId xmlns:a16="http://schemas.microsoft.com/office/drawing/2014/main" id="{6EAE47FC-C2D9-7243-8CF2-2FA35483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29718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84841" cy="181039"/>
    <xdr:pic>
      <xdr:nvPicPr>
        <xdr:cNvPr id="12" name="Immagine 11" descr="Cross-Pattee-Heraldry.svg">
          <a:extLst>
            <a:ext uri="{FF2B5EF4-FFF2-40B4-BE49-F238E27FC236}">
              <a16:creationId xmlns:a16="http://schemas.microsoft.com/office/drawing/2014/main" id="{92AF0FE5-F281-6A4B-9243-019FB7C2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39497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84841" cy="181039"/>
    <xdr:pic>
      <xdr:nvPicPr>
        <xdr:cNvPr id="13" name="Immagine 12" descr="Cross-Pattee-Heraldry.svg">
          <a:extLst>
            <a:ext uri="{FF2B5EF4-FFF2-40B4-BE49-F238E27FC236}">
              <a16:creationId xmlns:a16="http://schemas.microsoft.com/office/drawing/2014/main" id="{B9BBD340-067A-7B4C-859A-4FFA9910D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41529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84841" cy="181039"/>
    <xdr:pic>
      <xdr:nvPicPr>
        <xdr:cNvPr id="14" name="Immagine 13" descr="Cross-Pattee-Heraldry.svg">
          <a:extLst>
            <a:ext uri="{FF2B5EF4-FFF2-40B4-BE49-F238E27FC236}">
              <a16:creationId xmlns:a16="http://schemas.microsoft.com/office/drawing/2014/main" id="{EEABEE34-2442-A948-A48D-B2E6BD6D5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43561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84841" cy="181039"/>
    <xdr:pic>
      <xdr:nvPicPr>
        <xdr:cNvPr id="15" name="Immagine 14" descr="Cross-Pattee-Heraldry.svg">
          <a:extLst>
            <a:ext uri="{FF2B5EF4-FFF2-40B4-BE49-F238E27FC236}">
              <a16:creationId xmlns:a16="http://schemas.microsoft.com/office/drawing/2014/main" id="{81D74737-7CBB-2F48-9DB3-EA8B26D13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45593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184841" cy="181039"/>
    <xdr:pic>
      <xdr:nvPicPr>
        <xdr:cNvPr id="16" name="Immagine 15" descr="Cross-Pattee-Heraldry.svg">
          <a:extLst>
            <a:ext uri="{FF2B5EF4-FFF2-40B4-BE49-F238E27FC236}">
              <a16:creationId xmlns:a16="http://schemas.microsoft.com/office/drawing/2014/main" id="{502A3671-EAF0-3546-8B37-A004DABAF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47625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184841" cy="181039"/>
    <xdr:pic>
      <xdr:nvPicPr>
        <xdr:cNvPr id="17" name="Immagine 16" descr="Cross-Pattee-Heraldry.svg">
          <a:extLst>
            <a:ext uri="{FF2B5EF4-FFF2-40B4-BE49-F238E27FC236}">
              <a16:creationId xmlns:a16="http://schemas.microsoft.com/office/drawing/2014/main" id="{ADDE0187-789B-6044-ACC9-D9391AC01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888182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187960" cy="198383"/>
    <xdr:pic>
      <xdr:nvPicPr>
        <xdr:cNvPr id="18" name="Immagine 17" descr="RAF type A roundel.svg">
          <a:extLst>
            <a:ext uri="{FF2B5EF4-FFF2-40B4-BE49-F238E27FC236}">
              <a16:creationId xmlns:a16="http://schemas.microsoft.com/office/drawing/2014/main" id="{4E86E074-F668-3E45-B3A0-B61330543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51689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187960" cy="198383"/>
    <xdr:pic>
      <xdr:nvPicPr>
        <xdr:cNvPr id="19" name="Immagine 18" descr="RAF type A roundel.svg">
          <a:extLst>
            <a:ext uri="{FF2B5EF4-FFF2-40B4-BE49-F238E27FC236}">
              <a16:creationId xmlns:a16="http://schemas.microsoft.com/office/drawing/2014/main" id="{53D3E810-AC2B-5842-8E70-E416380BB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53721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187960" cy="198383"/>
    <xdr:pic>
      <xdr:nvPicPr>
        <xdr:cNvPr id="20" name="Immagine 19" descr="RAF type A roundel.svg">
          <a:extLst>
            <a:ext uri="{FF2B5EF4-FFF2-40B4-BE49-F238E27FC236}">
              <a16:creationId xmlns:a16="http://schemas.microsoft.com/office/drawing/2014/main" id="{2EC3E79F-163B-B44F-8DAF-FE1F00FB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55753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187960" cy="198383"/>
    <xdr:pic>
      <xdr:nvPicPr>
        <xdr:cNvPr id="21" name="Immagine 20" descr="RAF type A roundel.svg">
          <a:extLst>
            <a:ext uri="{FF2B5EF4-FFF2-40B4-BE49-F238E27FC236}">
              <a16:creationId xmlns:a16="http://schemas.microsoft.com/office/drawing/2014/main" id="{1D195CEE-4B1E-3C4C-8D17-33AF94AF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57785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187960" cy="198383"/>
    <xdr:pic>
      <xdr:nvPicPr>
        <xdr:cNvPr id="22" name="Immagine 21" descr="RAF type A roundel.svg">
          <a:extLst>
            <a:ext uri="{FF2B5EF4-FFF2-40B4-BE49-F238E27FC236}">
              <a16:creationId xmlns:a16="http://schemas.microsoft.com/office/drawing/2014/main" id="{0B404C55-A153-8B40-B1DA-46902AD36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59817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187960" cy="198383"/>
    <xdr:pic>
      <xdr:nvPicPr>
        <xdr:cNvPr id="23" name="Immagine 22" descr="RAF type A roundel.svg">
          <a:extLst>
            <a:ext uri="{FF2B5EF4-FFF2-40B4-BE49-F238E27FC236}">
              <a16:creationId xmlns:a16="http://schemas.microsoft.com/office/drawing/2014/main" id="{A759F644-9AC4-E04E-95E8-3A3C88A4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61849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187960" cy="198383"/>
    <xdr:pic>
      <xdr:nvPicPr>
        <xdr:cNvPr id="24" name="Immagine 23" descr="RAF type A roundel.svg">
          <a:extLst>
            <a:ext uri="{FF2B5EF4-FFF2-40B4-BE49-F238E27FC236}">
              <a16:creationId xmlns:a16="http://schemas.microsoft.com/office/drawing/2014/main" id="{DFC36518-5A9E-2247-BC45-3F34D6A9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63881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187960" cy="198383"/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AA72A35F-EFFC-044D-96BB-BB4C2930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65913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187960" cy="198383"/>
    <xdr:pic>
      <xdr:nvPicPr>
        <xdr:cNvPr id="26" name="Immagine 25" descr="RAF type A roundel.svg">
          <a:extLst>
            <a:ext uri="{FF2B5EF4-FFF2-40B4-BE49-F238E27FC236}">
              <a16:creationId xmlns:a16="http://schemas.microsoft.com/office/drawing/2014/main" id="{0A881438-452A-714C-9189-88DF5D938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67945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187960" cy="198383"/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CBD2D79C-F6CD-2842-BEC8-4E36FEC8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69977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187960" cy="198383"/>
    <xdr:pic>
      <xdr:nvPicPr>
        <xdr:cNvPr id="28" name="Immagine 27" descr="RAF type A roundel.svg">
          <a:extLst>
            <a:ext uri="{FF2B5EF4-FFF2-40B4-BE49-F238E27FC236}">
              <a16:creationId xmlns:a16="http://schemas.microsoft.com/office/drawing/2014/main" id="{F188D0B5-0E90-4340-9722-95B05BCCC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800" y="72009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184841" cy="181039"/>
    <xdr:pic>
      <xdr:nvPicPr>
        <xdr:cNvPr id="48" name="Immagine 47" descr="Cross-Pattee-Heraldry.svg">
          <a:extLst>
            <a:ext uri="{FF2B5EF4-FFF2-40B4-BE49-F238E27FC236}">
              <a16:creationId xmlns:a16="http://schemas.microsoft.com/office/drawing/2014/main" id="{01997451-A1F9-BB47-911F-D5945447F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8705273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184841" cy="181039"/>
    <xdr:pic>
      <xdr:nvPicPr>
        <xdr:cNvPr id="49" name="Immagine 48" descr="Cross-Pattee-Heraldry.svg">
          <a:extLst>
            <a:ext uri="{FF2B5EF4-FFF2-40B4-BE49-F238E27FC236}">
              <a16:creationId xmlns:a16="http://schemas.microsoft.com/office/drawing/2014/main" id="{FA77ADE5-26D1-534D-815D-6FF4606D8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167091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184841" cy="181039"/>
    <xdr:pic>
      <xdr:nvPicPr>
        <xdr:cNvPr id="50" name="Immagine 49" descr="Cross-Pattee-Heraldry.svg">
          <a:extLst>
            <a:ext uri="{FF2B5EF4-FFF2-40B4-BE49-F238E27FC236}">
              <a16:creationId xmlns:a16="http://schemas.microsoft.com/office/drawing/2014/main" id="{EAAC5567-7A4C-7046-8768-087361DE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4017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184841" cy="181039"/>
    <xdr:pic>
      <xdr:nvPicPr>
        <xdr:cNvPr id="52" name="Immagine 51" descr="Cross-Pattee-Heraldry.svg">
          <a:extLst>
            <a:ext uri="{FF2B5EF4-FFF2-40B4-BE49-F238E27FC236}">
              <a16:creationId xmlns:a16="http://schemas.microsoft.com/office/drawing/2014/main" id="{7803E480-26C0-184E-8A25-9B9267AA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680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187960" cy="198383"/>
    <xdr:pic>
      <xdr:nvPicPr>
        <xdr:cNvPr id="29" name="Immagine 28" descr="RAF type A roundel.svg">
          <a:extLst>
            <a:ext uri="{FF2B5EF4-FFF2-40B4-BE49-F238E27FC236}">
              <a16:creationId xmlns:a16="http://schemas.microsoft.com/office/drawing/2014/main" id="{D40CF2C8-FD7A-9A44-8E9F-A9AE87E3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232727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7C64-EF1E-EA4E-AC9A-2D455A91DB39}">
  <dimension ref="B2:I25"/>
  <sheetViews>
    <sheetView tabSelected="1" workbookViewId="0">
      <selection activeCell="L12" sqref="L12"/>
    </sheetView>
  </sheetViews>
  <sheetFormatPr baseColWidth="10" defaultRowHeight="16"/>
  <cols>
    <col min="2" max="2" width="32.1640625" customWidth="1"/>
    <col min="4" max="4" width="11.6640625" bestFit="1" customWidth="1"/>
    <col min="6" max="6" width="27.83203125" customWidth="1"/>
    <col min="8" max="8" width="11.6640625" bestFit="1" customWidth="1"/>
  </cols>
  <sheetData>
    <row r="2" spans="2:9" ht="29">
      <c r="B2" s="1" t="s">
        <v>224</v>
      </c>
      <c r="F2" s="1" t="s">
        <v>225</v>
      </c>
    </row>
    <row r="3" spans="2:9" ht="14" customHeight="1">
      <c r="B3" s="1"/>
      <c r="F3" s="1"/>
    </row>
    <row r="4" spans="2:9">
      <c r="B4" s="42" t="s">
        <v>3</v>
      </c>
      <c r="C4" s="42" t="s">
        <v>147</v>
      </c>
      <c r="D4" s="42" t="s">
        <v>149</v>
      </c>
      <c r="E4" s="17"/>
      <c r="F4" s="42" t="s">
        <v>148</v>
      </c>
      <c r="G4" s="42" t="s">
        <v>147</v>
      </c>
      <c r="H4" s="42" t="s">
        <v>149</v>
      </c>
    </row>
    <row r="5" spans="2:9" ht="17">
      <c r="B5" s="8" t="s">
        <v>16</v>
      </c>
      <c r="C5" s="28">
        <f>5+9</f>
        <v>14</v>
      </c>
      <c r="D5" s="4">
        <v>3</v>
      </c>
      <c r="F5" s="38" t="s">
        <v>46</v>
      </c>
      <c r="G5" s="39">
        <f>10+10+13+9</f>
        <v>42</v>
      </c>
      <c r="H5" s="39">
        <v>5</v>
      </c>
      <c r="I5" s="40" t="s">
        <v>228</v>
      </c>
    </row>
    <row r="6" spans="2:9" ht="17">
      <c r="B6" s="8" t="s">
        <v>46</v>
      </c>
      <c r="C6" s="29">
        <f>5+4</f>
        <v>9</v>
      </c>
      <c r="D6" s="4">
        <v>2</v>
      </c>
      <c r="F6" s="38" t="s">
        <v>36</v>
      </c>
      <c r="G6" s="39">
        <f>8+15+12+7</f>
        <v>42</v>
      </c>
      <c r="H6" s="39">
        <v>5</v>
      </c>
      <c r="I6" s="40" t="s">
        <v>228</v>
      </c>
    </row>
    <row r="7" spans="2:9" ht="17">
      <c r="B7" s="8" t="s">
        <v>63</v>
      </c>
      <c r="C7" s="29">
        <v>8</v>
      </c>
      <c r="D7" s="4">
        <v>2</v>
      </c>
      <c r="F7" s="8" t="s">
        <v>42</v>
      </c>
      <c r="G7" s="4">
        <f>7+9+15+7</f>
        <v>38</v>
      </c>
      <c r="H7" s="4">
        <v>3</v>
      </c>
    </row>
    <row r="8" spans="2:9" ht="17">
      <c r="B8" s="8" t="s">
        <v>36</v>
      </c>
      <c r="C8" s="29">
        <f>5+2</f>
        <v>7</v>
      </c>
      <c r="D8" s="4">
        <v>1</v>
      </c>
      <c r="F8" s="8" t="s">
        <v>20</v>
      </c>
      <c r="G8" s="4">
        <f>7+3+16+3</f>
        <v>29</v>
      </c>
      <c r="H8" s="4">
        <v>1</v>
      </c>
    </row>
    <row r="9" spans="2:9" ht="17">
      <c r="B9" s="8" t="s">
        <v>42</v>
      </c>
      <c r="C9" s="29">
        <f>4+3</f>
        <v>7</v>
      </c>
      <c r="D9" s="4">
        <v>1</v>
      </c>
      <c r="F9" s="38" t="s">
        <v>16</v>
      </c>
      <c r="G9" s="39">
        <v>28</v>
      </c>
      <c r="H9" s="39">
        <v>5</v>
      </c>
      <c r="I9" s="40" t="s">
        <v>228</v>
      </c>
    </row>
    <row r="10" spans="2:9" ht="19">
      <c r="B10" s="8" t="s">
        <v>33</v>
      </c>
      <c r="C10" s="29">
        <v>5</v>
      </c>
      <c r="D10" s="4">
        <v>1</v>
      </c>
      <c r="F10" s="8" t="s">
        <v>27</v>
      </c>
      <c r="G10" s="4">
        <f>1+5+18+4</f>
        <v>28</v>
      </c>
      <c r="H10" s="27">
        <v>0</v>
      </c>
    </row>
    <row r="11" spans="2:9" ht="19">
      <c r="B11" s="8" t="s">
        <v>27</v>
      </c>
      <c r="C11" s="29">
        <v>4</v>
      </c>
      <c r="D11" s="4"/>
      <c r="F11" s="8" t="s">
        <v>30</v>
      </c>
      <c r="G11" s="4">
        <f>8+3+12+2</f>
        <v>25</v>
      </c>
      <c r="H11" s="27">
        <v>1</v>
      </c>
    </row>
    <row r="12" spans="2:9" ht="19">
      <c r="B12" s="8" t="s">
        <v>52</v>
      </c>
      <c r="C12" s="29">
        <v>4</v>
      </c>
      <c r="D12" s="4"/>
      <c r="F12" s="8" t="s">
        <v>12</v>
      </c>
      <c r="G12" s="4">
        <f>5+4+12</f>
        <v>21</v>
      </c>
      <c r="H12" s="27">
        <v>0</v>
      </c>
    </row>
    <row r="13" spans="2:9" ht="17">
      <c r="B13" s="8" t="s">
        <v>59</v>
      </c>
      <c r="C13" s="28">
        <f>5-1</f>
        <v>4</v>
      </c>
      <c r="D13" s="4"/>
      <c r="F13" s="8" t="s">
        <v>63</v>
      </c>
      <c r="G13" s="4">
        <f>0+8+3+8</f>
        <v>19</v>
      </c>
      <c r="H13" s="4">
        <v>3</v>
      </c>
    </row>
    <row r="14" spans="2:9" ht="17">
      <c r="B14" s="8" t="s">
        <v>20</v>
      </c>
      <c r="C14" s="29">
        <f>4-1</f>
        <v>3</v>
      </c>
      <c r="D14" s="4"/>
      <c r="F14" s="8" t="s">
        <v>33</v>
      </c>
      <c r="G14" s="4">
        <f>1+13+0+5</f>
        <v>19</v>
      </c>
      <c r="H14" s="4">
        <v>1</v>
      </c>
    </row>
    <row r="15" spans="2:9" ht="19">
      <c r="B15" s="8" t="s">
        <v>30</v>
      </c>
      <c r="C15" s="29">
        <v>2</v>
      </c>
      <c r="D15" s="4"/>
      <c r="F15" s="8" t="s">
        <v>53</v>
      </c>
      <c r="G15" s="4">
        <f>0+10+7+2</f>
        <v>19</v>
      </c>
      <c r="H15" s="27">
        <v>0</v>
      </c>
    </row>
    <row r="16" spans="2:9" ht="19">
      <c r="B16" s="8" t="s">
        <v>53</v>
      </c>
      <c r="C16" s="29">
        <v>2</v>
      </c>
      <c r="D16" s="4"/>
      <c r="F16" s="8" t="s">
        <v>51</v>
      </c>
      <c r="G16" s="4">
        <f>0+9+8</f>
        <v>17</v>
      </c>
      <c r="H16" s="27">
        <v>2</v>
      </c>
    </row>
    <row r="17" spans="2:8" ht="19">
      <c r="B17" s="8" t="s">
        <v>39</v>
      </c>
      <c r="C17" s="29">
        <f>3-1</f>
        <v>2</v>
      </c>
      <c r="D17" s="4"/>
      <c r="F17" s="8" t="s">
        <v>52</v>
      </c>
      <c r="G17" s="4">
        <v>17</v>
      </c>
      <c r="H17" s="27">
        <v>1</v>
      </c>
    </row>
    <row r="18" spans="2:8" ht="17">
      <c r="B18" s="8" t="s">
        <v>106</v>
      </c>
      <c r="C18" s="29">
        <v>1</v>
      </c>
      <c r="D18" s="4"/>
      <c r="F18" s="8" t="s">
        <v>59</v>
      </c>
      <c r="G18" s="4">
        <v>16</v>
      </c>
      <c r="H18" s="4">
        <v>1</v>
      </c>
    </row>
    <row r="19" spans="2:8" ht="17">
      <c r="B19" s="8" t="s">
        <v>12</v>
      </c>
      <c r="C19" s="29">
        <f>2-2</f>
        <v>0</v>
      </c>
      <c r="D19" s="4"/>
      <c r="F19" s="8" t="s">
        <v>39</v>
      </c>
      <c r="G19" s="4">
        <v>12</v>
      </c>
      <c r="H19" s="4">
        <v>0</v>
      </c>
    </row>
    <row r="20" spans="2:8" ht="17">
      <c r="D20" s="3"/>
      <c r="F20" s="8" t="s">
        <v>48</v>
      </c>
      <c r="G20" s="4">
        <v>10</v>
      </c>
      <c r="H20" s="4">
        <v>0</v>
      </c>
    </row>
    <row r="21" spans="2:8" ht="19">
      <c r="D21" s="3"/>
      <c r="F21" s="8" t="s">
        <v>141</v>
      </c>
      <c r="G21" s="4">
        <v>4</v>
      </c>
      <c r="H21" s="27">
        <v>0</v>
      </c>
    </row>
    <row r="22" spans="2:8" ht="19">
      <c r="D22" s="3"/>
      <c r="F22" s="8" t="s">
        <v>128</v>
      </c>
      <c r="G22" s="4">
        <v>4</v>
      </c>
      <c r="H22" s="27">
        <v>0</v>
      </c>
    </row>
    <row r="23" spans="2:8" ht="19">
      <c r="D23" s="3"/>
      <c r="F23" s="8" t="s">
        <v>23</v>
      </c>
      <c r="G23" s="4">
        <v>4</v>
      </c>
      <c r="H23" s="27">
        <v>1</v>
      </c>
    </row>
    <row r="24" spans="2:8" ht="19">
      <c r="D24" s="3"/>
      <c r="F24" s="8" t="s">
        <v>106</v>
      </c>
      <c r="G24" s="4">
        <v>3</v>
      </c>
      <c r="H24" s="27">
        <v>0</v>
      </c>
    </row>
    <row r="25" spans="2:8" ht="19">
      <c r="D25" s="3"/>
      <c r="F25" s="8" t="s">
        <v>50</v>
      </c>
      <c r="G25" s="4">
        <v>0</v>
      </c>
      <c r="H25" s="27">
        <v>0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BF852-7E9E-B54A-839D-A8430C01A447}">
  <sheetPr>
    <pageSetUpPr fitToPage="1"/>
  </sheetPr>
  <dimension ref="A2:Y26"/>
  <sheetViews>
    <sheetView topLeftCell="C2" zoomScale="93" zoomScaleNormal="130" workbookViewId="0">
      <selection activeCell="P2" sqref="P2"/>
    </sheetView>
  </sheetViews>
  <sheetFormatPr baseColWidth="10" defaultRowHeight="16"/>
  <cols>
    <col min="1" max="1" width="8.6640625" style="2" hidden="1" customWidth="1"/>
    <col min="2" max="2" width="7.1640625" style="2" hidden="1" customWidth="1"/>
    <col min="3" max="3" width="12.5" style="2" customWidth="1"/>
    <col min="4" max="4" width="12.83203125" style="2" customWidth="1"/>
    <col min="5" max="5" width="13" style="2" bestFit="1" customWidth="1"/>
    <col min="6" max="6" width="6.5" style="3" bestFit="1" customWidth="1"/>
    <col min="7" max="7" width="7.83203125" style="2" bestFit="1" customWidth="1"/>
    <col min="8" max="8" width="3.1640625" style="2" bestFit="1" customWidth="1"/>
    <col min="9" max="9" width="17.33203125" style="2" bestFit="1" customWidth="1"/>
    <col min="10" max="10" width="3.83203125" style="2" bestFit="1" customWidth="1"/>
    <col min="11" max="11" width="18.1640625" style="2" bestFit="1" customWidth="1"/>
    <col min="12" max="12" width="3.83203125" style="2" bestFit="1" customWidth="1"/>
    <col min="13" max="13" width="15.5" style="2" bestFit="1" customWidth="1"/>
    <col min="14" max="14" width="4" style="2" bestFit="1" customWidth="1"/>
    <col min="15" max="15" width="10.6640625" style="2" bestFit="1" customWidth="1"/>
    <col min="16" max="16" width="10" style="3" customWidth="1"/>
    <col min="17" max="17" width="8.33203125" style="3" customWidth="1"/>
    <col min="18" max="18" width="22" style="2" bestFit="1" customWidth="1"/>
    <col min="19" max="19" width="3.1640625" style="2" bestFit="1" customWidth="1"/>
    <col min="20" max="20" width="23" style="2" bestFit="1" customWidth="1"/>
    <col min="21" max="21" width="3.1640625" style="2" bestFit="1" customWidth="1"/>
    <col min="22" max="22" width="23" style="2" bestFit="1" customWidth="1"/>
    <col min="23" max="23" width="3.1640625" style="2" bestFit="1" customWidth="1"/>
    <col min="24" max="24" width="23" style="2" bestFit="1" customWidth="1"/>
    <col min="25" max="25" width="3.6640625" style="2" customWidth="1"/>
    <col min="26" max="16384" width="10.83203125" style="2"/>
  </cols>
  <sheetData>
    <row r="2" spans="1:25" ht="29">
      <c r="C2" s="1" t="s">
        <v>0</v>
      </c>
      <c r="P2" s="3">
        <f>79+13</f>
        <v>92</v>
      </c>
    </row>
    <row r="4" spans="1:25" ht="17" thickBot="1">
      <c r="D4" s="35" t="s">
        <v>1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25">
      <c r="A5" s="5" t="s">
        <v>185</v>
      </c>
      <c r="B5" s="5" t="s">
        <v>186</v>
      </c>
      <c r="C5" s="16" t="s">
        <v>2</v>
      </c>
      <c r="D5" s="5" t="s">
        <v>229</v>
      </c>
      <c r="E5" s="5" t="s">
        <v>4</v>
      </c>
      <c r="F5" s="4" t="s">
        <v>5</v>
      </c>
      <c r="G5" s="35" t="s">
        <v>6</v>
      </c>
      <c r="H5" s="35"/>
      <c r="I5" s="36" t="s">
        <v>7</v>
      </c>
      <c r="J5" s="36"/>
      <c r="K5" s="36" t="s">
        <v>8</v>
      </c>
      <c r="L5" s="36"/>
      <c r="M5" s="37" t="s">
        <v>9</v>
      </c>
      <c r="N5" s="37"/>
      <c r="O5" s="5" t="s">
        <v>10</v>
      </c>
      <c r="P5" s="7" t="s">
        <v>11</v>
      </c>
      <c r="Q5" s="31" t="s">
        <v>131</v>
      </c>
      <c r="R5" s="33" t="s">
        <v>107</v>
      </c>
      <c r="S5" s="34"/>
      <c r="T5" s="33" t="s">
        <v>108</v>
      </c>
      <c r="U5" s="34"/>
      <c r="V5" s="33" t="s">
        <v>129</v>
      </c>
      <c r="W5" s="34"/>
      <c r="X5" s="33" t="s">
        <v>150</v>
      </c>
      <c r="Y5" s="34"/>
    </row>
    <row r="6" spans="1:25" ht="119">
      <c r="A6" s="20" t="s">
        <v>189</v>
      </c>
      <c r="B6" s="20" t="s">
        <v>127</v>
      </c>
      <c r="C6" s="8" t="s">
        <v>45</v>
      </c>
      <c r="D6" s="8" t="s">
        <v>46</v>
      </c>
      <c r="E6" s="4" t="s">
        <v>54</v>
      </c>
      <c r="F6" s="4">
        <v>56</v>
      </c>
      <c r="G6" s="6" t="s">
        <v>152</v>
      </c>
      <c r="H6" s="4">
        <v>26</v>
      </c>
      <c r="I6" s="18" t="s">
        <v>167</v>
      </c>
      <c r="J6" s="4">
        <v>-79</v>
      </c>
      <c r="K6" s="18" t="s">
        <v>168</v>
      </c>
      <c r="L6" s="4">
        <v>-32</v>
      </c>
      <c r="M6" s="30" t="s">
        <v>221</v>
      </c>
      <c r="N6" s="32">
        <f>10+10+13+9</f>
        <v>42</v>
      </c>
      <c r="O6" s="4">
        <f t="shared" ref="O6:O26" si="0">+F6+H6+N6</f>
        <v>124</v>
      </c>
      <c r="P6" s="7">
        <f t="shared" ref="P6:P26" si="1">+F6+H6+J6+L6+N6</f>
        <v>13</v>
      </c>
      <c r="Q6" s="32">
        <v>5</v>
      </c>
      <c r="R6" s="13" t="s">
        <v>47</v>
      </c>
      <c r="S6" s="11">
        <v>10</v>
      </c>
      <c r="T6" s="13" t="s">
        <v>118</v>
      </c>
      <c r="U6" s="11">
        <v>10</v>
      </c>
      <c r="V6" s="13" t="s">
        <v>139</v>
      </c>
      <c r="W6" s="11">
        <f>1*3+4+1*3+1*3</f>
        <v>13</v>
      </c>
      <c r="X6" s="22" t="s">
        <v>196</v>
      </c>
      <c r="Y6" s="24">
        <f>5+4</f>
        <v>9</v>
      </c>
    </row>
    <row r="7" spans="1:25" ht="119">
      <c r="A7" s="21" t="s">
        <v>171</v>
      </c>
      <c r="B7" s="20" t="s">
        <v>173</v>
      </c>
      <c r="C7" s="8" t="s">
        <v>36</v>
      </c>
      <c r="D7" s="8" t="s">
        <v>37</v>
      </c>
      <c r="E7" s="4" t="s">
        <v>54</v>
      </c>
      <c r="F7" s="4">
        <v>56</v>
      </c>
      <c r="G7" s="6" t="s">
        <v>152</v>
      </c>
      <c r="H7" s="4">
        <v>26</v>
      </c>
      <c r="I7" s="18" t="s">
        <v>162</v>
      </c>
      <c r="J7" s="4">
        <v>-79</v>
      </c>
      <c r="K7" s="18" t="s">
        <v>163</v>
      </c>
      <c r="L7" s="4">
        <v>-35</v>
      </c>
      <c r="M7" s="30" t="s">
        <v>217</v>
      </c>
      <c r="N7" s="32">
        <f>8+15+12+7</f>
        <v>42</v>
      </c>
      <c r="O7" s="4">
        <f t="shared" si="0"/>
        <v>124</v>
      </c>
      <c r="P7" s="7">
        <f t="shared" si="1"/>
        <v>10</v>
      </c>
      <c r="Q7" s="32">
        <v>5</v>
      </c>
      <c r="R7" s="13" t="s">
        <v>38</v>
      </c>
      <c r="S7" s="11">
        <v>8</v>
      </c>
      <c r="T7" s="13" t="s">
        <v>120</v>
      </c>
      <c r="U7" s="11">
        <f>8+6+1</f>
        <v>15</v>
      </c>
      <c r="V7" s="13" t="s">
        <v>136</v>
      </c>
      <c r="W7" s="11">
        <f>1*2+6+1*3+1*2-1*1</f>
        <v>12</v>
      </c>
      <c r="X7" s="22" t="s">
        <v>197</v>
      </c>
      <c r="Y7" s="24">
        <f>5+2</f>
        <v>7</v>
      </c>
    </row>
    <row r="8" spans="1:25" ht="119">
      <c r="A8" s="21" t="s">
        <v>171</v>
      </c>
      <c r="B8" s="20" t="s">
        <v>127</v>
      </c>
      <c r="C8" s="8" t="s">
        <v>42</v>
      </c>
      <c r="D8" s="8" t="s">
        <v>43</v>
      </c>
      <c r="E8" s="4" t="s">
        <v>54</v>
      </c>
      <c r="F8" s="4">
        <v>56</v>
      </c>
      <c r="G8" s="6" t="s">
        <v>152</v>
      </c>
      <c r="H8" s="4">
        <v>26</v>
      </c>
      <c r="I8" s="18" t="s">
        <v>165</v>
      </c>
      <c r="J8" s="4">
        <v>-79</v>
      </c>
      <c r="K8" s="18" t="s">
        <v>166</v>
      </c>
      <c r="L8" s="4">
        <v>-32</v>
      </c>
      <c r="M8" s="30" t="s">
        <v>220</v>
      </c>
      <c r="N8" s="32">
        <f>7+9+15+7</f>
        <v>38</v>
      </c>
      <c r="O8" s="4">
        <f t="shared" si="0"/>
        <v>120</v>
      </c>
      <c r="P8" s="7">
        <f t="shared" si="1"/>
        <v>9</v>
      </c>
      <c r="Q8" s="32">
        <v>3</v>
      </c>
      <c r="R8" s="13" t="s">
        <v>44</v>
      </c>
      <c r="S8" s="11">
        <v>7</v>
      </c>
      <c r="T8" s="13" t="s">
        <v>125</v>
      </c>
      <c r="U8" s="11">
        <v>9</v>
      </c>
      <c r="V8" s="13" t="s">
        <v>144</v>
      </c>
      <c r="W8" s="11">
        <f>1*3+6+1*3+1*3</f>
        <v>15</v>
      </c>
      <c r="X8" s="22" t="s">
        <v>198</v>
      </c>
      <c r="Y8" s="24">
        <f>4+3</f>
        <v>7</v>
      </c>
    </row>
    <row r="9" spans="1:25" ht="119">
      <c r="A9" s="20" t="s">
        <v>189</v>
      </c>
      <c r="B9" s="20" t="s">
        <v>127</v>
      </c>
      <c r="C9" s="8" t="s">
        <v>20</v>
      </c>
      <c r="D9" s="8" t="s">
        <v>21</v>
      </c>
      <c r="E9" s="4" t="s">
        <v>14</v>
      </c>
      <c r="F9" s="4">
        <v>56</v>
      </c>
      <c r="G9" s="6" t="s">
        <v>152</v>
      </c>
      <c r="H9" s="4">
        <v>26</v>
      </c>
      <c r="I9" s="18" t="s">
        <v>159</v>
      </c>
      <c r="J9" s="4">
        <v>-82</v>
      </c>
      <c r="K9" s="18" t="s">
        <v>153</v>
      </c>
      <c r="L9" s="4">
        <f>-8-6-8</f>
        <v>-22</v>
      </c>
      <c r="M9" s="30" t="s">
        <v>209</v>
      </c>
      <c r="N9" s="32">
        <f>7+3+16+3</f>
        <v>29</v>
      </c>
      <c r="O9" s="4">
        <f t="shared" si="0"/>
        <v>111</v>
      </c>
      <c r="P9" s="7">
        <f t="shared" si="1"/>
        <v>7</v>
      </c>
      <c r="Q9" s="32">
        <v>1</v>
      </c>
      <c r="R9" s="13" t="s">
        <v>22</v>
      </c>
      <c r="S9" s="11">
        <v>7</v>
      </c>
      <c r="T9" s="13" t="s">
        <v>109</v>
      </c>
      <c r="U9" s="11">
        <v>3</v>
      </c>
      <c r="V9" s="13" t="s">
        <v>133</v>
      </c>
      <c r="W9" s="26">
        <f>4+2*3+2*3</f>
        <v>16</v>
      </c>
      <c r="X9" s="22" t="s">
        <v>201</v>
      </c>
      <c r="Y9" s="24">
        <f>4-1</f>
        <v>3</v>
      </c>
    </row>
    <row r="10" spans="1:25" ht="119">
      <c r="A10" s="20" t="s">
        <v>189</v>
      </c>
      <c r="B10" s="20" t="s">
        <v>127</v>
      </c>
      <c r="C10" s="8" t="s">
        <v>27</v>
      </c>
      <c r="D10" s="8" t="s">
        <v>28</v>
      </c>
      <c r="E10" s="4" t="s">
        <v>54</v>
      </c>
      <c r="F10" s="4">
        <v>56</v>
      </c>
      <c r="G10" s="6" t="s">
        <v>152</v>
      </c>
      <c r="H10" s="4">
        <v>26</v>
      </c>
      <c r="I10" s="18" t="s">
        <v>178</v>
      </c>
      <c r="J10" s="4">
        <v>-79</v>
      </c>
      <c r="K10" s="18" t="s">
        <v>187</v>
      </c>
      <c r="L10" s="4">
        <f>-8-8-8</f>
        <v>-24</v>
      </c>
      <c r="M10" s="30" t="s">
        <v>213</v>
      </c>
      <c r="N10" s="32">
        <f>1+5+18+4</f>
        <v>28</v>
      </c>
      <c r="O10" s="4">
        <f t="shared" si="0"/>
        <v>110</v>
      </c>
      <c r="P10" s="19">
        <f t="shared" si="1"/>
        <v>7</v>
      </c>
      <c r="Q10" s="32">
        <v>0</v>
      </c>
      <c r="R10" s="13" t="s">
        <v>29</v>
      </c>
      <c r="S10" s="11">
        <v>1</v>
      </c>
      <c r="T10" s="13" t="s">
        <v>122</v>
      </c>
      <c r="U10" s="11">
        <v>5</v>
      </c>
      <c r="V10" s="13" t="s">
        <v>145</v>
      </c>
      <c r="W10" s="11">
        <f>6+3*3+1*3</f>
        <v>18</v>
      </c>
      <c r="X10" s="22" t="s">
        <v>204</v>
      </c>
      <c r="Y10" s="24">
        <v>4</v>
      </c>
    </row>
    <row r="11" spans="1:25" ht="119">
      <c r="A11" s="20" t="s">
        <v>189</v>
      </c>
      <c r="B11" s="20" t="s">
        <v>127</v>
      </c>
      <c r="C11" s="8" t="s">
        <v>16</v>
      </c>
      <c r="D11" s="8" t="s">
        <v>17</v>
      </c>
      <c r="E11" s="4" t="s">
        <v>54</v>
      </c>
      <c r="F11" s="4">
        <v>56</v>
      </c>
      <c r="G11" s="6" t="s">
        <v>152</v>
      </c>
      <c r="H11" s="4">
        <v>26</v>
      </c>
      <c r="I11" s="18" t="s">
        <v>160</v>
      </c>
      <c r="J11" s="4">
        <v>-58</v>
      </c>
      <c r="K11" s="18" t="s">
        <v>170</v>
      </c>
      <c r="L11" s="4">
        <f>-8-8-8-8-5</f>
        <v>-37</v>
      </c>
      <c r="M11" s="30" t="s">
        <v>208</v>
      </c>
      <c r="N11" s="32">
        <v>28</v>
      </c>
      <c r="O11" s="4">
        <f t="shared" si="0"/>
        <v>110</v>
      </c>
      <c r="P11" s="7">
        <f t="shared" si="1"/>
        <v>15</v>
      </c>
      <c r="Q11" s="32">
        <v>5</v>
      </c>
      <c r="R11" s="13" t="s">
        <v>19</v>
      </c>
      <c r="S11" s="11">
        <v>7</v>
      </c>
      <c r="T11" s="13" t="s">
        <v>119</v>
      </c>
      <c r="U11" s="11">
        <f>4+3</f>
        <v>7</v>
      </c>
      <c r="V11" s="15" t="s">
        <v>130</v>
      </c>
      <c r="W11" s="25">
        <v>0</v>
      </c>
      <c r="X11" s="22" t="s">
        <v>193</v>
      </c>
      <c r="Y11" s="23">
        <f>5+9</f>
        <v>14</v>
      </c>
    </row>
    <row r="12" spans="1:25" ht="119">
      <c r="A12" s="21" t="s">
        <v>171</v>
      </c>
      <c r="B12" s="20" t="s">
        <v>173</v>
      </c>
      <c r="C12" s="8" t="s">
        <v>30</v>
      </c>
      <c r="D12" s="8" t="s">
        <v>31</v>
      </c>
      <c r="E12" s="4" t="s">
        <v>14</v>
      </c>
      <c r="F12" s="4">
        <v>56</v>
      </c>
      <c r="G12" s="6" t="s">
        <v>152</v>
      </c>
      <c r="H12" s="4">
        <v>26</v>
      </c>
      <c r="I12" s="18" t="s">
        <v>172</v>
      </c>
      <c r="J12" s="4">
        <v>-82</v>
      </c>
      <c r="K12" s="18" t="s">
        <v>190</v>
      </c>
      <c r="L12" s="4">
        <f>-8-8-6</f>
        <v>-22</v>
      </c>
      <c r="M12" s="30" t="s">
        <v>214</v>
      </c>
      <c r="N12" s="32">
        <f>8+3+12+2</f>
        <v>25</v>
      </c>
      <c r="O12" s="4">
        <f t="shared" si="0"/>
        <v>107</v>
      </c>
      <c r="P12" s="19">
        <f t="shared" si="1"/>
        <v>3</v>
      </c>
      <c r="Q12" s="32">
        <v>1</v>
      </c>
      <c r="R12" s="13" t="s">
        <v>32</v>
      </c>
      <c r="S12" s="11">
        <v>8</v>
      </c>
      <c r="T12" s="13" t="s">
        <v>111</v>
      </c>
      <c r="U12" s="11">
        <v>3</v>
      </c>
      <c r="V12" s="13" t="s">
        <v>132</v>
      </c>
      <c r="W12" s="11">
        <f>3+1*3+2*3</f>
        <v>12</v>
      </c>
      <c r="X12" s="22" t="s">
        <v>200</v>
      </c>
      <c r="Y12" s="24">
        <v>2</v>
      </c>
    </row>
    <row r="13" spans="1:25" ht="119">
      <c r="A13" s="20" t="s">
        <v>189</v>
      </c>
      <c r="B13" s="20" t="s">
        <v>127</v>
      </c>
      <c r="C13" s="8" t="s">
        <v>12</v>
      </c>
      <c r="D13" s="8" t="s">
        <v>13</v>
      </c>
      <c r="E13" s="4" t="s">
        <v>14</v>
      </c>
      <c r="F13" s="4">
        <v>56</v>
      </c>
      <c r="G13" s="6" t="s">
        <v>152</v>
      </c>
      <c r="H13" s="4">
        <v>26</v>
      </c>
      <c r="I13" s="18" t="s">
        <v>175</v>
      </c>
      <c r="J13" s="4">
        <v>-62</v>
      </c>
      <c r="K13" s="18" t="s">
        <v>176</v>
      </c>
      <c r="L13" s="4">
        <f>-6-6-8-5-8-8</f>
        <v>-41</v>
      </c>
      <c r="M13" s="30" t="s">
        <v>205</v>
      </c>
      <c r="N13" s="32">
        <f>5+4+12</f>
        <v>21</v>
      </c>
      <c r="O13" s="4">
        <f t="shared" si="0"/>
        <v>103</v>
      </c>
      <c r="P13" s="19">
        <f t="shared" si="1"/>
        <v>0</v>
      </c>
      <c r="Q13" s="32">
        <v>0</v>
      </c>
      <c r="R13" s="13" t="s">
        <v>15</v>
      </c>
      <c r="S13" s="11">
        <v>5</v>
      </c>
      <c r="T13" s="13" t="s">
        <v>112</v>
      </c>
      <c r="U13" s="11">
        <v>4</v>
      </c>
      <c r="V13" s="13" t="s">
        <v>138</v>
      </c>
      <c r="W13" s="11">
        <f>3+2*3+1*3</f>
        <v>12</v>
      </c>
      <c r="X13" s="22" t="s">
        <v>202</v>
      </c>
      <c r="Y13" s="24">
        <f>2-2</f>
        <v>0</v>
      </c>
    </row>
    <row r="14" spans="1:25" ht="119">
      <c r="A14" s="20" t="s">
        <v>189</v>
      </c>
      <c r="B14" s="20" t="s">
        <v>173</v>
      </c>
      <c r="C14" s="8" t="s">
        <v>33</v>
      </c>
      <c r="D14" s="8" t="s">
        <v>34</v>
      </c>
      <c r="E14" s="4" t="s">
        <v>54</v>
      </c>
      <c r="F14" s="4">
        <v>56</v>
      </c>
      <c r="G14" s="6" t="s">
        <v>152</v>
      </c>
      <c r="H14" s="4">
        <v>26</v>
      </c>
      <c r="I14" s="18" t="s">
        <v>165</v>
      </c>
      <c r="J14" s="4">
        <v>-79</v>
      </c>
      <c r="K14" s="18" t="s">
        <v>104</v>
      </c>
      <c r="L14" s="4">
        <f>-8-6</f>
        <v>-14</v>
      </c>
      <c r="M14" s="30" t="s">
        <v>226</v>
      </c>
      <c r="N14" s="32">
        <f>1+13+0+5</f>
        <v>19</v>
      </c>
      <c r="O14" s="4">
        <f t="shared" si="0"/>
        <v>101</v>
      </c>
      <c r="P14" s="7">
        <f t="shared" si="1"/>
        <v>8</v>
      </c>
      <c r="Q14" s="32">
        <v>1</v>
      </c>
      <c r="R14" s="13" t="s">
        <v>35</v>
      </c>
      <c r="S14" s="11">
        <v>1</v>
      </c>
      <c r="T14" s="13" t="s">
        <v>115</v>
      </c>
      <c r="U14" s="11">
        <f>3+2+2+6</f>
        <v>13</v>
      </c>
      <c r="V14" s="13" t="s">
        <v>130</v>
      </c>
      <c r="W14" s="11">
        <v>0</v>
      </c>
      <c r="X14" s="22" t="s">
        <v>199</v>
      </c>
      <c r="Y14" s="24">
        <v>5</v>
      </c>
    </row>
    <row r="15" spans="1:25" ht="119">
      <c r="A15" s="20" t="s">
        <v>189</v>
      </c>
      <c r="B15" s="20" t="s">
        <v>127</v>
      </c>
      <c r="C15" s="8" t="s">
        <v>53</v>
      </c>
      <c r="D15" s="8" t="s">
        <v>61</v>
      </c>
      <c r="E15" s="4" t="s">
        <v>14</v>
      </c>
      <c r="F15" s="4">
        <v>56</v>
      </c>
      <c r="G15" s="6" t="s">
        <v>152</v>
      </c>
      <c r="H15" s="4">
        <v>26</v>
      </c>
      <c r="I15" s="18" t="s">
        <v>172</v>
      </c>
      <c r="J15" s="4">
        <v>-82</v>
      </c>
      <c r="K15" s="18" t="s">
        <v>191</v>
      </c>
      <c r="L15" s="4">
        <v>-6</v>
      </c>
      <c r="M15" s="30" t="s">
        <v>215</v>
      </c>
      <c r="N15" s="32">
        <f>0+10+7+2</f>
        <v>19</v>
      </c>
      <c r="O15" s="4">
        <f t="shared" si="0"/>
        <v>101</v>
      </c>
      <c r="P15" s="19">
        <f t="shared" si="1"/>
        <v>13</v>
      </c>
      <c r="Q15" s="32">
        <v>0</v>
      </c>
      <c r="R15" s="13" t="s">
        <v>58</v>
      </c>
      <c r="S15" s="11">
        <v>0</v>
      </c>
      <c r="T15" s="13" t="s">
        <v>117</v>
      </c>
      <c r="U15" s="11">
        <f>3+4</f>
        <v>7</v>
      </c>
      <c r="V15" s="13" t="s">
        <v>146</v>
      </c>
      <c r="W15" s="11">
        <f>2*3+4</f>
        <v>10</v>
      </c>
      <c r="X15" s="22" t="s">
        <v>227</v>
      </c>
      <c r="Y15" s="24">
        <v>2</v>
      </c>
    </row>
    <row r="16" spans="1:25" ht="119">
      <c r="A16" s="20" t="s">
        <v>189</v>
      </c>
      <c r="B16" s="20" t="s">
        <v>127</v>
      </c>
      <c r="C16" s="8" t="s">
        <v>63</v>
      </c>
      <c r="D16" s="8"/>
      <c r="E16" s="4" t="s">
        <v>54</v>
      </c>
      <c r="F16" s="4">
        <v>56</v>
      </c>
      <c r="G16" s="6" t="s">
        <v>152</v>
      </c>
      <c r="H16" s="4">
        <v>26</v>
      </c>
      <c r="I16" s="18" t="s">
        <v>161</v>
      </c>
      <c r="J16" s="4">
        <v>-79</v>
      </c>
      <c r="K16" s="18" t="s">
        <v>18</v>
      </c>
      <c r="L16" s="4">
        <v>-8</v>
      </c>
      <c r="M16" s="30" t="s">
        <v>212</v>
      </c>
      <c r="N16" s="32">
        <f>0+8+3+8</f>
        <v>19</v>
      </c>
      <c r="O16" s="4">
        <f t="shared" si="0"/>
        <v>101</v>
      </c>
      <c r="P16" s="7">
        <f t="shared" si="1"/>
        <v>14</v>
      </c>
      <c r="Q16" s="32">
        <v>3</v>
      </c>
      <c r="R16" s="13" t="s">
        <v>58</v>
      </c>
      <c r="S16" s="11">
        <v>0</v>
      </c>
      <c r="T16" s="13" t="s">
        <v>110</v>
      </c>
      <c r="U16" s="11">
        <f>4+3+1</f>
        <v>8</v>
      </c>
      <c r="V16" s="13" t="s">
        <v>135</v>
      </c>
      <c r="W16" s="11">
        <f>3+1*3-3*1</f>
        <v>3</v>
      </c>
      <c r="X16" s="22" t="s">
        <v>194</v>
      </c>
      <c r="Y16" s="24">
        <v>8</v>
      </c>
    </row>
    <row r="17" spans="1:25" ht="119">
      <c r="A17" s="20" t="s">
        <v>189</v>
      </c>
      <c r="B17" s="20" t="s">
        <v>127</v>
      </c>
      <c r="C17" s="8" t="s">
        <v>52</v>
      </c>
      <c r="D17" s="8" t="s">
        <v>230</v>
      </c>
      <c r="E17" s="4" t="s">
        <v>14</v>
      </c>
      <c r="F17" s="4">
        <v>56</v>
      </c>
      <c r="G17" s="6" t="s">
        <v>152</v>
      </c>
      <c r="H17" s="4">
        <v>26</v>
      </c>
      <c r="I17" s="18" t="s">
        <v>181</v>
      </c>
      <c r="J17" s="4">
        <v>-82</v>
      </c>
      <c r="K17" s="18" t="s">
        <v>182</v>
      </c>
      <c r="L17" s="4">
        <v>-13</v>
      </c>
      <c r="M17" s="30" t="s">
        <v>218</v>
      </c>
      <c r="N17" s="32">
        <v>17</v>
      </c>
      <c r="O17" s="4">
        <f t="shared" si="0"/>
        <v>99</v>
      </c>
      <c r="P17" s="19">
        <f t="shared" si="1"/>
        <v>4</v>
      </c>
      <c r="Q17" s="32">
        <v>1</v>
      </c>
      <c r="R17" s="13" t="s">
        <v>57</v>
      </c>
      <c r="S17" s="11">
        <v>0</v>
      </c>
      <c r="T17" s="13" t="s">
        <v>116</v>
      </c>
      <c r="U17" s="11">
        <v>13</v>
      </c>
      <c r="V17" s="13" t="s">
        <v>130</v>
      </c>
      <c r="W17" s="11">
        <v>0</v>
      </c>
      <c r="X17" s="22" t="s">
        <v>204</v>
      </c>
      <c r="Y17" s="24">
        <v>4</v>
      </c>
    </row>
    <row r="18" spans="1:25" ht="119">
      <c r="A18" s="21" t="s">
        <v>171</v>
      </c>
      <c r="B18" s="20" t="s">
        <v>173</v>
      </c>
      <c r="C18" s="8" t="s">
        <v>51</v>
      </c>
      <c r="D18" s="8"/>
      <c r="E18" s="4" t="s">
        <v>54</v>
      </c>
      <c r="F18" s="4">
        <v>56</v>
      </c>
      <c r="G18" s="6" t="s">
        <v>152</v>
      </c>
      <c r="H18" s="4">
        <v>26</v>
      </c>
      <c r="I18" s="18" t="s">
        <v>177</v>
      </c>
      <c r="J18" s="4">
        <v>-58</v>
      </c>
      <c r="K18" s="18" t="s">
        <v>154</v>
      </c>
      <c r="L18" s="4">
        <f>-8-8-8</f>
        <v>-24</v>
      </c>
      <c r="M18" s="30" t="s">
        <v>210</v>
      </c>
      <c r="N18" s="32">
        <f>0+9+8</f>
        <v>17</v>
      </c>
      <c r="O18" s="4">
        <f t="shared" si="0"/>
        <v>99</v>
      </c>
      <c r="P18" s="19">
        <f t="shared" si="1"/>
        <v>17</v>
      </c>
      <c r="Q18" s="32">
        <v>2</v>
      </c>
      <c r="R18" s="13" t="s">
        <v>56</v>
      </c>
      <c r="S18" s="11">
        <v>0</v>
      </c>
      <c r="T18" s="13" t="s">
        <v>114</v>
      </c>
      <c r="U18" s="11">
        <v>9</v>
      </c>
      <c r="V18" s="13" t="s">
        <v>137</v>
      </c>
      <c r="W18" s="11">
        <f>1*2+4+1*2</f>
        <v>8</v>
      </c>
      <c r="X18" s="13" t="s">
        <v>151</v>
      </c>
      <c r="Y18" s="11">
        <v>0</v>
      </c>
    </row>
    <row r="19" spans="1:25" ht="119">
      <c r="A19" s="20" t="s">
        <v>189</v>
      </c>
      <c r="B19" s="20" t="s">
        <v>127</v>
      </c>
      <c r="C19" s="8" t="s">
        <v>59</v>
      </c>
      <c r="D19" s="8" t="s">
        <v>60</v>
      </c>
      <c r="E19" s="4" t="s">
        <v>54</v>
      </c>
      <c r="F19" s="4">
        <v>56</v>
      </c>
      <c r="G19" s="6" t="s">
        <v>152</v>
      </c>
      <c r="H19" s="4">
        <v>26</v>
      </c>
      <c r="I19" s="18" t="s">
        <v>160</v>
      </c>
      <c r="J19" s="4">
        <v>-58</v>
      </c>
      <c r="K19" s="18" t="s">
        <v>169</v>
      </c>
      <c r="L19" s="4">
        <f>-8-8-8</f>
        <v>-24</v>
      </c>
      <c r="M19" s="30" t="s">
        <v>207</v>
      </c>
      <c r="N19" s="32">
        <v>16</v>
      </c>
      <c r="O19" s="4">
        <f t="shared" si="0"/>
        <v>98</v>
      </c>
      <c r="P19" s="7">
        <f t="shared" si="1"/>
        <v>16</v>
      </c>
      <c r="Q19" s="32">
        <v>1</v>
      </c>
      <c r="R19" s="13" t="s">
        <v>58</v>
      </c>
      <c r="S19" s="11">
        <v>0</v>
      </c>
      <c r="T19" s="13" t="s">
        <v>126</v>
      </c>
      <c r="U19" s="11">
        <v>0</v>
      </c>
      <c r="V19" s="13" t="s">
        <v>143</v>
      </c>
      <c r="W19" s="11">
        <f>1*3+6+1*3</f>
        <v>12</v>
      </c>
      <c r="X19" s="22" t="s">
        <v>192</v>
      </c>
      <c r="Y19" s="23">
        <f>5-1</f>
        <v>4</v>
      </c>
    </row>
    <row r="20" spans="1:25" ht="119">
      <c r="A20" s="20" t="s">
        <v>189</v>
      </c>
      <c r="B20" s="20" t="s">
        <v>127</v>
      </c>
      <c r="C20" s="8" t="s">
        <v>39</v>
      </c>
      <c r="D20" s="8" t="s">
        <v>40</v>
      </c>
      <c r="E20" s="4" t="s">
        <v>54</v>
      </c>
      <c r="F20" s="4">
        <v>56</v>
      </c>
      <c r="G20" s="6" t="s">
        <v>152</v>
      </c>
      <c r="H20" s="4">
        <v>26</v>
      </c>
      <c r="I20" s="18" t="s">
        <v>160</v>
      </c>
      <c r="J20" s="4">
        <v>-58</v>
      </c>
      <c r="K20" s="18" t="s">
        <v>164</v>
      </c>
      <c r="L20" s="4">
        <f>-8-8-8-5</f>
        <v>-29</v>
      </c>
      <c r="M20" s="30" t="s">
        <v>219</v>
      </c>
      <c r="N20" s="32">
        <v>12</v>
      </c>
      <c r="O20" s="4">
        <f t="shared" si="0"/>
        <v>94</v>
      </c>
      <c r="P20" s="7">
        <f t="shared" si="1"/>
        <v>7</v>
      </c>
      <c r="Q20" s="32">
        <v>0</v>
      </c>
      <c r="R20" s="13" t="s">
        <v>41</v>
      </c>
      <c r="S20" s="11">
        <v>3</v>
      </c>
      <c r="T20" s="13" t="s">
        <v>113</v>
      </c>
      <c r="U20" s="11">
        <v>2</v>
      </c>
      <c r="V20" s="13" t="s">
        <v>134</v>
      </c>
      <c r="W20" s="11">
        <f>3+1*2</f>
        <v>5</v>
      </c>
      <c r="X20" s="22" t="s">
        <v>195</v>
      </c>
      <c r="Y20" s="24">
        <f>3-1</f>
        <v>2</v>
      </c>
    </row>
    <row r="21" spans="1:25" ht="119">
      <c r="A21" s="20" t="s">
        <v>189</v>
      </c>
      <c r="B21" s="20" t="s">
        <v>127</v>
      </c>
      <c r="C21" s="8" t="s">
        <v>48</v>
      </c>
      <c r="D21" s="8"/>
      <c r="E21" s="4" t="s">
        <v>14</v>
      </c>
      <c r="F21" s="4">
        <v>56</v>
      </c>
      <c r="G21" s="6" t="s">
        <v>152</v>
      </c>
      <c r="H21" s="4">
        <v>26</v>
      </c>
      <c r="I21" s="18" t="s">
        <v>155</v>
      </c>
      <c r="J21" s="4">
        <v>-58</v>
      </c>
      <c r="K21" s="18" t="s">
        <v>156</v>
      </c>
      <c r="L21" s="4">
        <f>-6-6-8</f>
        <v>-20</v>
      </c>
      <c r="M21" s="30" t="s">
        <v>222</v>
      </c>
      <c r="N21" s="32">
        <v>10</v>
      </c>
      <c r="O21" s="4">
        <f t="shared" si="0"/>
        <v>92</v>
      </c>
      <c r="P21" s="7">
        <f t="shared" si="1"/>
        <v>14</v>
      </c>
      <c r="Q21" s="32">
        <v>0</v>
      </c>
      <c r="R21" s="13" t="s">
        <v>49</v>
      </c>
      <c r="S21" s="11">
        <v>2</v>
      </c>
      <c r="T21" s="13" t="s">
        <v>124</v>
      </c>
      <c r="U21" s="11">
        <v>8</v>
      </c>
      <c r="V21" s="13" t="s">
        <v>130</v>
      </c>
      <c r="W21" s="11">
        <v>0</v>
      </c>
      <c r="X21" s="13" t="s">
        <v>151</v>
      </c>
      <c r="Y21" s="11">
        <v>0</v>
      </c>
    </row>
    <row r="22" spans="1:25" ht="119">
      <c r="A22" s="20" t="s">
        <v>189</v>
      </c>
      <c r="B22" s="20" t="s">
        <v>127</v>
      </c>
      <c r="C22" s="8" t="s">
        <v>23</v>
      </c>
      <c r="D22" s="8" t="s">
        <v>24</v>
      </c>
      <c r="E22" s="4" t="s">
        <v>14</v>
      </c>
      <c r="F22" s="4">
        <v>56</v>
      </c>
      <c r="G22" s="6" t="s">
        <v>152</v>
      </c>
      <c r="H22" s="4">
        <v>26</v>
      </c>
      <c r="I22" s="18" t="s">
        <v>179</v>
      </c>
      <c r="J22" s="4">
        <v>-76</v>
      </c>
      <c r="K22" s="18" t="s">
        <v>25</v>
      </c>
      <c r="L22" s="4">
        <v>-6</v>
      </c>
      <c r="M22" s="30" t="s">
        <v>211</v>
      </c>
      <c r="N22" s="32">
        <v>4</v>
      </c>
      <c r="O22" s="4">
        <f t="shared" si="0"/>
        <v>86</v>
      </c>
      <c r="P22" s="19">
        <f t="shared" si="1"/>
        <v>4</v>
      </c>
      <c r="Q22" s="32">
        <v>1</v>
      </c>
      <c r="R22" s="13" t="s">
        <v>26</v>
      </c>
      <c r="S22" s="11">
        <v>4</v>
      </c>
      <c r="T22" s="13" t="s">
        <v>121</v>
      </c>
      <c r="U22" s="11">
        <v>0</v>
      </c>
      <c r="V22" s="13" t="s">
        <v>130</v>
      </c>
      <c r="W22" s="11">
        <v>0</v>
      </c>
      <c r="X22" s="13" t="s">
        <v>151</v>
      </c>
      <c r="Y22" s="11">
        <v>0</v>
      </c>
    </row>
    <row r="23" spans="1:25" ht="119">
      <c r="A23" s="20" t="s">
        <v>189</v>
      </c>
      <c r="B23" s="20" t="s">
        <v>127</v>
      </c>
      <c r="C23" s="8" t="s">
        <v>141</v>
      </c>
      <c r="D23" s="8"/>
      <c r="E23" s="4" t="s">
        <v>14</v>
      </c>
      <c r="F23" s="4">
        <v>56</v>
      </c>
      <c r="G23" s="6" t="s">
        <v>152</v>
      </c>
      <c r="H23" s="4">
        <v>26</v>
      </c>
      <c r="I23" s="18" t="s">
        <v>183</v>
      </c>
      <c r="J23" s="4">
        <v>-62</v>
      </c>
      <c r="K23" s="18" t="s">
        <v>158</v>
      </c>
      <c r="L23" s="4">
        <v>-14</v>
      </c>
      <c r="M23" s="30" t="s">
        <v>223</v>
      </c>
      <c r="N23" s="32">
        <v>4</v>
      </c>
      <c r="O23" s="4">
        <f t="shared" si="0"/>
        <v>86</v>
      </c>
      <c r="P23" s="19">
        <f t="shared" si="1"/>
        <v>10</v>
      </c>
      <c r="Q23" s="32">
        <v>0</v>
      </c>
      <c r="R23" s="13" t="s">
        <v>57</v>
      </c>
      <c r="S23" s="11">
        <v>0</v>
      </c>
      <c r="T23" s="13" t="s">
        <v>126</v>
      </c>
      <c r="U23" s="11">
        <v>0</v>
      </c>
      <c r="V23" s="13" t="s">
        <v>142</v>
      </c>
      <c r="W23" s="11">
        <v>2</v>
      </c>
      <c r="X23" s="13" t="s">
        <v>151</v>
      </c>
      <c r="Y23" s="11">
        <v>0</v>
      </c>
    </row>
    <row r="24" spans="1:25" ht="120" thickBot="1">
      <c r="A24" s="20" t="s">
        <v>189</v>
      </c>
      <c r="B24" s="20" t="s">
        <v>127</v>
      </c>
      <c r="C24" s="8" t="s">
        <v>128</v>
      </c>
      <c r="D24" s="8"/>
      <c r="E24" s="4" t="s">
        <v>14</v>
      </c>
      <c r="F24" s="4">
        <v>56</v>
      </c>
      <c r="G24" s="6" t="s">
        <v>152</v>
      </c>
      <c r="H24" s="4">
        <v>26</v>
      </c>
      <c r="I24" s="18" t="s">
        <v>183</v>
      </c>
      <c r="J24" s="4">
        <v>-62</v>
      </c>
      <c r="K24" s="18" t="s">
        <v>157</v>
      </c>
      <c r="L24" s="4">
        <v>-16</v>
      </c>
      <c r="M24" s="30" t="s">
        <v>223</v>
      </c>
      <c r="N24" s="32">
        <v>4</v>
      </c>
      <c r="O24" s="4">
        <f t="shared" si="0"/>
        <v>86</v>
      </c>
      <c r="P24" s="19">
        <f t="shared" si="1"/>
        <v>8</v>
      </c>
      <c r="Q24" s="32">
        <v>0</v>
      </c>
      <c r="R24" s="14" t="s">
        <v>57</v>
      </c>
      <c r="S24" s="12">
        <v>0</v>
      </c>
      <c r="T24" s="14" t="s">
        <v>126</v>
      </c>
      <c r="U24" s="12">
        <v>0</v>
      </c>
      <c r="V24" s="13" t="s">
        <v>140</v>
      </c>
      <c r="W24" s="11">
        <v>2</v>
      </c>
      <c r="X24" s="13" t="s">
        <v>151</v>
      </c>
      <c r="Y24" s="11">
        <v>0</v>
      </c>
    </row>
    <row r="25" spans="1:25" ht="119">
      <c r="A25" s="20" t="s">
        <v>189</v>
      </c>
      <c r="B25" s="20" t="s">
        <v>127</v>
      </c>
      <c r="C25" s="8" t="s">
        <v>106</v>
      </c>
      <c r="D25" s="8"/>
      <c r="E25" s="4" t="s">
        <v>14</v>
      </c>
      <c r="F25" s="4">
        <v>56</v>
      </c>
      <c r="G25" s="6" t="s">
        <v>152</v>
      </c>
      <c r="H25" s="4">
        <v>26</v>
      </c>
      <c r="I25" s="18" t="s">
        <v>174</v>
      </c>
      <c r="J25" s="4">
        <v>-62</v>
      </c>
      <c r="K25" s="18" t="s">
        <v>184</v>
      </c>
      <c r="L25" s="4">
        <f>-8-8-6</f>
        <v>-22</v>
      </c>
      <c r="M25" s="30" t="s">
        <v>206</v>
      </c>
      <c r="N25" s="32">
        <v>3</v>
      </c>
      <c r="O25" s="4">
        <f t="shared" si="0"/>
        <v>85</v>
      </c>
      <c r="P25" s="19">
        <f t="shared" si="1"/>
        <v>1</v>
      </c>
      <c r="Q25" s="32">
        <v>0</v>
      </c>
      <c r="R25" s="13" t="s">
        <v>58</v>
      </c>
      <c r="S25" s="11">
        <v>0</v>
      </c>
      <c r="T25" s="13" t="s">
        <v>123</v>
      </c>
      <c r="U25" s="11">
        <v>2</v>
      </c>
      <c r="V25" s="13" t="s">
        <v>130</v>
      </c>
      <c r="W25" s="11">
        <v>0</v>
      </c>
      <c r="X25" s="22" t="s">
        <v>203</v>
      </c>
      <c r="Y25" s="24">
        <v>1</v>
      </c>
    </row>
    <row r="26" spans="1:25" ht="119">
      <c r="A26" s="21" t="s">
        <v>171</v>
      </c>
      <c r="B26" s="21" t="s">
        <v>171</v>
      </c>
      <c r="C26" s="8" t="s">
        <v>50</v>
      </c>
      <c r="D26" s="8"/>
      <c r="E26" s="4" t="s">
        <v>14</v>
      </c>
      <c r="F26" s="4">
        <v>56</v>
      </c>
      <c r="G26" s="6" t="s">
        <v>152</v>
      </c>
      <c r="H26" s="4">
        <v>26</v>
      </c>
      <c r="I26" s="18" t="s">
        <v>180</v>
      </c>
      <c r="J26" s="4">
        <v>-62</v>
      </c>
      <c r="K26" s="18" t="s">
        <v>62</v>
      </c>
      <c r="L26" s="4">
        <v>-8</v>
      </c>
      <c r="M26" s="30" t="s">
        <v>216</v>
      </c>
      <c r="N26" s="32">
        <v>0</v>
      </c>
      <c r="O26" s="4">
        <f t="shared" si="0"/>
        <v>82</v>
      </c>
      <c r="P26" s="19">
        <f t="shared" si="1"/>
        <v>12</v>
      </c>
      <c r="Q26" s="32">
        <v>0</v>
      </c>
      <c r="R26" s="13" t="s">
        <v>55</v>
      </c>
      <c r="S26" s="11">
        <v>0</v>
      </c>
      <c r="T26" s="13" t="s">
        <v>121</v>
      </c>
      <c r="U26" s="11">
        <v>0</v>
      </c>
      <c r="V26" s="13" t="s">
        <v>130</v>
      </c>
      <c r="W26" s="11">
        <v>0</v>
      </c>
      <c r="X26" s="13" t="s">
        <v>151</v>
      </c>
      <c r="Y26" s="11">
        <v>0</v>
      </c>
    </row>
  </sheetData>
  <autoFilter ref="A5:Y5" xr:uid="{1EABF852-7E9E-B54A-839D-A8430C01A447}">
    <filterColumn colId="6" showButton="0"/>
    <filterColumn colId="8" showButton="0"/>
    <filterColumn colId="10" showButton="0"/>
    <filterColumn colId="12" showButton="0"/>
    <filterColumn colId="17" showButton="0"/>
    <filterColumn colId="19" showButton="0"/>
    <filterColumn colId="21" showButton="0"/>
    <filterColumn colId="23" showButton="0"/>
  </autoFilter>
  <sortState xmlns:xlrd2="http://schemas.microsoft.com/office/spreadsheetml/2017/richdata2" ref="C6:Y26">
    <sortCondition descending="1" ref="N6:N26"/>
    <sortCondition ref="D6:D26"/>
  </sortState>
  <mergeCells count="9">
    <mergeCell ref="T5:U5"/>
    <mergeCell ref="V5:W5"/>
    <mergeCell ref="X5:Y5"/>
    <mergeCell ref="D4:P4"/>
    <mergeCell ref="G5:H5"/>
    <mergeCell ref="I5:J5"/>
    <mergeCell ref="K5:L5"/>
    <mergeCell ref="M5:N5"/>
    <mergeCell ref="R5:S5"/>
  </mergeCells>
  <pageMargins left="0.7" right="0.7" top="0.75" bottom="0.75" header="0.3" footer="0.3"/>
  <pageSetup paperSize="9" scale="51" fitToHeight="2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0B8C8-303B-E947-A509-0AFB451046DE}">
  <sheetPr>
    <pageSetUpPr fitToPage="1"/>
  </sheetPr>
  <dimension ref="B2:F25"/>
  <sheetViews>
    <sheetView showGridLines="0" zoomScale="110" workbookViewId="0">
      <selection activeCell="H15" sqref="H15"/>
    </sheetView>
  </sheetViews>
  <sheetFormatPr baseColWidth="10" defaultRowHeight="16"/>
  <cols>
    <col min="2" max="2" width="18.1640625" customWidth="1"/>
    <col min="3" max="3" width="23.33203125" customWidth="1"/>
    <col min="4" max="4" width="5" style="3" customWidth="1"/>
  </cols>
  <sheetData>
    <row r="2" spans="2:6" ht="29">
      <c r="B2" s="1" t="s">
        <v>64</v>
      </c>
    </row>
    <row r="5" spans="2:6" ht="29">
      <c r="B5" s="1" t="s">
        <v>188</v>
      </c>
      <c r="E5" s="41" t="s">
        <v>97</v>
      </c>
      <c r="F5" s="41" t="s">
        <v>98</v>
      </c>
    </row>
    <row r="6" spans="2:6">
      <c r="B6" t="s">
        <v>93</v>
      </c>
      <c r="C6" s="10" t="s">
        <v>95</v>
      </c>
      <c r="E6" t="s">
        <v>101</v>
      </c>
      <c r="F6" t="s">
        <v>102</v>
      </c>
    </row>
    <row r="7" spans="2:6">
      <c r="B7" t="s">
        <v>94</v>
      </c>
      <c r="C7" s="10" t="s">
        <v>95</v>
      </c>
      <c r="E7" t="s">
        <v>101</v>
      </c>
      <c r="F7" t="s">
        <v>102</v>
      </c>
    </row>
    <row r="8" spans="2:6">
      <c r="B8" t="s">
        <v>72</v>
      </c>
      <c r="C8" s="10" t="s">
        <v>96</v>
      </c>
      <c r="E8" t="s">
        <v>100</v>
      </c>
      <c r="F8" t="s">
        <v>100</v>
      </c>
    </row>
    <row r="9" spans="2:6">
      <c r="B9" t="s">
        <v>65</v>
      </c>
      <c r="C9" s="10" t="s">
        <v>75</v>
      </c>
      <c r="E9" t="s">
        <v>100</v>
      </c>
      <c r="F9" t="s">
        <v>100</v>
      </c>
    </row>
    <row r="10" spans="2:6">
      <c r="B10" s="9" t="s">
        <v>66</v>
      </c>
      <c r="C10" s="10" t="s">
        <v>79</v>
      </c>
      <c r="E10" t="s">
        <v>101</v>
      </c>
      <c r="F10" t="s">
        <v>103</v>
      </c>
    </row>
    <row r="11" spans="2:6">
      <c r="B11" s="9" t="s">
        <v>67</v>
      </c>
      <c r="C11" s="10" t="s">
        <v>89</v>
      </c>
      <c r="E11" t="s">
        <v>100</v>
      </c>
      <c r="F11" t="s">
        <v>102</v>
      </c>
    </row>
    <row r="12" spans="2:6">
      <c r="B12" t="s">
        <v>71</v>
      </c>
      <c r="C12" s="10" t="s">
        <v>84</v>
      </c>
      <c r="E12" t="s">
        <v>101</v>
      </c>
      <c r="F12" t="s">
        <v>102</v>
      </c>
    </row>
    <row r="13" spans="2:6">
      <c r="B13" t="s">
        <v>68</v>
      </c>
      <c r="C13" s="10" t="s">
        <v>90</v>
      </c>
      <c r="E13" t="s">
        <v>100</v>
      </c>
      <c r="F13" t="s">
        <v>100</v>
      </c>
    </row>
    <row r="14" spans="2:6">
      <c r="B14" t="s">
        <v>231</v>
      </c>
      <c r="C14" s="10" t="s">
        <v>232</v>
      </c>
      <c r="E14" t="s">
        <v>100</v>
      </c>
      <c r="F14" t="s">
        <v>100</v>
      </c>
    </row>
    <row r="15" spans="2:6">
      <c r="B15" t="s">
        <v>233</v>
      </c>
      <c r="C15" s="10" t="s">
        <v>73</v>
      </c>
      <c r="E15" t="s">
        <v>100</v>
      </c>
      <c r="F15" t="s">
        <v>100</v>
      </c>
    </row>
    <row r="16" spans="2:6">
      <c r="B16" t="s">
        <v>234</v>
      </c>
      <c r="C16" s="10" t="s">
        <v>74</v>
      </c>
      <c r="E16" t="s">
        <v>100</v>
      </c>
      <c r="F16" t="s">
        <v>100</v>
      </c>
    </row>
    <row r="17" spans="2:6">
      <c r="B17" t="s">
        <v>76</v>
      </c>
      <c r="C17" s="10" t="s">
        <v>78</v>
      </c>
      <c r="E17" t="s">
        <v>101</v>
      </c>
      <c r="F17" t="s">
        <v>100</v>
      </c>
    </row>
    <row r="18" spans="2:6">
      <c r="B18" t="s">
        <v>77</v>
      </c>
      <c r="C18" s="10" t="s">
        <v>79</v>
      </c>
      <c r="E18" t="s">
        <v>101</v>
      </c>
      <c r="F18" t="s">
        <v>100</v>
      </c>
    </row>
    <row r="19" spans="2:6">
      <c r="B19" s="9" t="s">
        <v>69</v>
      </c>
      <c r="C19" s="10" t="s">
        <v>91</v>
      </c>
      <c r="E19" t="s">
        <v>105</v>
      </c>
      <c r="F19" t="s">
        <v>99</v>
      </c>
    </row>
    <row r="20" spans="2:6">
      <c r="B20" s="9" t="s">
        <v>70</v>
      </c>
      <c r="C20" s="10" t="s">
        <v>92</v>
      </c>
      <c r="E20" t="s">
        <v>101</v>
      </c>
      <c r="F20" t="s">
        <v>102</v>
      </c>
    </row>
    <row r="21" spans="2:6">
      <c r="B21" t="s">
        <v>80</v>
      </c>
      <c r="C21" s="10" t="s">
        <v>83</v>
      </c>
      <c r="E21" t="s">
        <v>101</v>
      </c>
      <c r="F21" t="s">
        <v>102</v>
      </c>
    </row>
    <row r="22" spans="2:6">
      <c r="B22" t="s">
        <v>81</v>
      </c>
      <c r="C22" s="10" t="s">
        <v>82</v>
      </c>
      <c r="E22" t="s">
        <v>101</v>
      </c>
      <c r="F22" t="s">
        <v>102</v>
      </c>
    </row>
    <row r="23" spans="2:6">
      <c r="B23" t="s">
        <v>71</v>
      </c>
      <c r="C23" s="10" t="s">
        <v>84</v>
      </c>
      <c r="E23" t="s">
        <v>101</v>
      </c>
      <c r="F23" t="s">
        <v>102</v>
      </c>
    </row>
    <row r="24" spans="2:6">
      <c r="B24" t="s">
        <v>85</v>
      </c>
      <c r="C24" s="10" t="s">
        <v>87</v>
      </c>
      <c r="E24" t="s">
        <v>105</v>
      </c>
      <c r="F24" t="s">
        <v>102</v>
      </c>
    </row>
    <row r="25" spans="2:6">
      <c r="B25" t="s">
        <v>86</v>
      </c>
      <c r="C25" s="10" t="s">
        <v>88</v>
      </c>
      <c r="E25" t="s">
        <v>105</v>
      </c>
      <c r="F25" t="s">
        <v>102</v>
      </c>
    </row>
  </sheetData>
  <pageMargins left="0.7" right="0.7" top="0.75" bottom="0.75" header="0.3" footer="0.3"/>
  <pageSetup paperSize="9"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Stat al quarto turno</vt:lpstr>
      <vt:lpstr>Situazione turno 4</vt:lpstr>
      <vt:lpstr>Aerei disponibili per scena new</vt:lpstr>
      <vt:lpstr>'Aerei disponibili per scena new'!Area_stampa</vt:lpstr>
      <vt:lpstr>'Situazione turno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magnoan01@gmail.com</dc:creator>
  <cp:lastModifiedBy>magnoan01@gmail.com</cp:lastModifiedBy>
  <cp:lastPrinted>2026-02-18T12:20:19Z</cp:lastPrinted>
  <dcterms:created xsi:type="dcterms:W3CDTF">2026-01-16T10:15:51Z</dcterms:created>
  <dcterms:modified xsi:type="dcterms:W3CDTF">2026-04-16T12:39:51Z</dcterms:modified>
</cp:coreProperties>
</file>