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m/Desktop/"/>
    </mc:Choice>
  </mc:AlternateContent>
  <xr:revisionPtr revIDLastSave="0" documentId="13_ncr:1_{23616AE3-E74D-474E-9A9C-561FE393214E}" xr6:coauthVersionLast="47" xr6:coauthVersionMax="47" xr10:uidLastSave="{00000000-0000-0000-0000-000000000000}"/>
  <bookViews>
    <workbookView xWindow="38400" yWindow="-3580" windowWidth="38400" windowHeight="20980" xr2:uid="{054F25FC-E326-6B49-A3BD-CE7E3B65865F}"/>
  </bookViews>
  <sheets>
    <sheet name="Situazione turno 3" sheetId="1" r:id="rId1"/>
    <sheet name="Stat al terzo turno" sheetId="3" r:id="rId2"/>
    <sheet name="Aerei disponibili per scenario" sheetId="2" r:id="rId3"/>
  </sheets>
  <definedNames>
    <definedName name="_xlnm._FilterDatabase" localSheetId="0" hidden="1">'Situazione turno 3'!$A$5:$U$26</definedName>
    <definedName name="_xlnm.Print_Area" localSheetId="2">'Aerei disponibili per scenario'!$B$2:$F$55</definedName>
    <definedName name="_xlnm.Print_Area" localSheetId="0">'Situazione turno 3'!$B$4:$P$24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3" l="1"/>
  <c r="G7" i="3"/>
  <c r="G19" i="3"/>
  <c r="G5" i="3"/>
  <c r="G10" i="3"/>
  <c r="G9" i="3"/>
  <c r="G18" i="3"/>
  <c r="G12" i="3"/>
  <c r="G8" i="3"/>
  <c r="G11" i="3"/>
  <c r="C8" i="3"/>
  <c r="C7" i="3"/>
  <c r="C15" i="3"/>
  <c r="C12" i="3"/>
  <c r="C13" i="3"/>
  <c r="C11" i="3"/>
  <c r="C5" i="3"/>
  <c r="C16" i="3"/>
  <c r="C14" i="3"/>
  <c r="C6" i="3"/>
  <c r="C10" i="3"/>
  <c r="C9" i="3"/>
  <c r="M19" i="1"/>
  <c r="N19" i="1" s="1"/>
  <c r="M15" i="1"/>
  <c r="W7" i="1"/>
  <c r="W21" i="1"/>
  <c r="W19" i="1"/>
  <c r="W15" i="1"/>
  <c r="W13" i="1"/>
  <c r="W11" i="1"/>
  <c r="W10" i="1"/>
  <c r="M23" i="1"/>
  <c r="W23" i="1"/>
  <c r="W17" i="1"/>
  <c r="M14" i="1"/>
  <c r="W14" i="1"/>
  <c r="M22" i="1"/>
  <c r="W22" i="1"/>
  <c r="W8" i="1"/>
  <c r="M7" i="1"/>
  <c r="M11" i="1"/>
  <c r="M13" i="1"/>
  <c r="M21" i="1"/>
  <c r="O21" i="1" s="1"/>
  <c r="M10" i="1"/>
  <c r="O26" i="1"/>
  <c r="N26" i="1"/>
  <c r="N25" i="1"/>
  <c r="O25" i="1"/>
  <c r="K24" i="1"/>
  <c r="O24" i="1" s="1"/>
  <c r="K11" i="1"/>
  <c r="O11" i="1" s="1"/>
  <c r="K19" i="1"/>
  <c r="K10" i="1"/>
  <c r="O10" i="1" s="1"/>
  <c r="K22" i="1"/>
  <c r="K7" i="1"/>
  <c r="O7" i="1" s="1"/>
  <c r="K23" i="1"/>
  <c r="K8" i="1"/>
  <c r="O8" i="1" s="1"/>
  <c r="O20" i="1"/>
  <c r="U13" i="1"/>
  <c r="U19" i="1"/>
  <c r="U9" i="1"/>
  <c r="U17" i="1"/>
  <c r="U16" i="1"/>
  <c r="O9" i="1"/>
  <c r="O12" i="1"/>
  <c r="O22" i="1"/>
  <c r="O18" i="1"/>
  <c r="O17" i="1"/>
  <c r="O13" i="1"/>
  <c r="O6" i="1"/>
  <c r="N9" i="1"/>
  <c r="N10" i="1"/>
  <c r="N12" i="1"/>
  <c r="N14" i="1"/>
  <c r="N15" i="1"/>
  <c r="N16" i="1"/>
  <c r="N21" i="1"/>
  <c r="N22" i="1"/>
  <c r="N23" i="1"/>
  <c r="N24" i="1"/>
  <c r="N18" i="1"/>
  <c r="N11" i="1"/>
  <c r="N20" i="1"/>
  <c r="N17" i="1"/>
  <c r="N8" i="1"/>
  <c r="N13" i="1"/>
  <c r="N6" i="1"/>
  <c r="N7" i="1"/>
  <c r="K15" i="1"/>
  <c r="K14" i="1"/>
  <c r="K16" i="1"/>
  <c r="O16" i="1" s="1"/>
  <c r="O19" i="1" l="1"/>
  <c r="O15" i="1"/>
  <c r="O14" i="1"/>
  <c r="O23" i="1"/>
</calcChain>
</file>

<file path=xl/sharedStrings.xml><?xml version="1.0" encoding="utf-8"?>
<sst xmlns="http://schemas.openxmlformats.org/spreadsheetml/2006/main" count="460" uniqueCount="225">
  <si>
    <t>Storia Piloti</t>
  </si>
  <si>
    <t>Personaggio principale</t>
  </si>
  <si>
    <t>Giocatore</t>
  </si>
  <si>
    <t>Nome</t>
  </si>
  <si>
    <t>Alleanza</t>
  </si>
  <si>
    <t>Iniziali</t>
  </si>
  <si>
    <t>Bonus tecn.</t>
  </si>
  <si>
    <t>Aerei pilotati</t>
  </si>
  <si>
    <t>Abilità</t>
  </si>
  <si>
    <t>Esperienza cumulata</t>
  </si>
  <si>
    <t>Totale punti</t>
  </si>
  <si>
    <t>Disponibili</t>
  </si>
  <si>
    <t>Alessandro Babbi</t>
  </si>
  <si>
    <t>Casimiro Babbi</t>
  </si>
  <si>
    <t>Intesa</t>
  </si>
  <si>
    <t>Fortunato/6
______________
______________
______________</t>
  </si>
  <si>
    <t>Abbattimenti 0 x3
Abbattimenti cond. 0 x2
Carte danno date 8 /3up
Scenario vinto 1 x2
Penalità 0  x1</t>
  </si>
  <si>
    <t>Andrea Morviducci</t>
  </si>
  <si>
    <t>Fokker von Morvus</t>
  </si>
  <si>
    <t>Fokker EIII/48
______________
______________
______________</t>
  </si>
  <si>
    <t>Mira Perfetta/8
______________
______________
______________</t>
  </si>
  <si>
    <t>Abbattimenti 1 x3
Abbattimenti cond. 0 x2
Carte danno date 6 /3up
Scenario vinto 1 x2
Penalità 0 x1</t>
  </si>
  <si>
    <t>Daniele Petraroli</t>
  </si>
  <si>
    <t>Sir Edward Alexander Kingsley</t>
  </si>
  <si>
    <t>Abbattimenti 1 x3
Abbattimenti cond. 0 x2
Carte danno date 11 /3up
Scenario vinto 1 x2
Penalità -2 x1</t>
  </si>
  <si>
    <t>Francesco Berucci</t>
  </si>
  <si>
    <t>Fulco Berucci</t>
  </si>
  <si>
    <t>Indiavolato/6
______________
______________
______________</t>
  </si>
  <si>
    <t>Abbattimenti 1 x3
Abbattimenti cond. 0 x2
Carte danno date 1 /3up
Scenario vinto 0 x2
Penalità 0 x1</t>
  </si>
  <si>
    <t>Francesco Marradi</t>
  </si>
  <si>
    <t>Boelcke</t>
  </si>
  <si>
    <t>Abbattimenti 0 x3
Abbattimenti cond. 0 x2
Carte danno date 6 /3up
Scenario vinto 1 x2
Penalità -3 x1</t>
  </si>
  <si>
    <t>Francesco Petraroli</t>
  </si>
  <si>
    <t>Frank Linke</t>
  </si>
  <si>
    <t>Abbattimenti 1 x3
Abbattimenti cond. 0 x2
Carte danno date 8 /3up
Scenario vinto 1 x2
Penalità 0 x1</t>
  </si>
  <si>
    <t>Giorgio Sabatini</t>
  </si>
  <si>
    <t>Giorgio von Sab</t>
  </si>
  <si>
    <t>Abbattimenti 0 x3
Abbattimenti cond. 0 x2
Carte danno date 1 /3up
Scenario vinto 0 x2
Penalità N0 x1</t>
  </si>
  <si>
    <t>Luca Postumi</t>
  </si>
  <si>
    <t>Karl Huber</t>
  </si>
  <si>
    <t>Abbattimenti 1 x3
Abbattimenti cond. 0 x2
Carte danno date 9 /3up
Scenario vinto 1 x2
Penalità 0 x1</t>
  </si>
  <si>
    <t>Paolo Valerio</t>
  </si>
  <si>
    <t>Paul von Stetten</t>
  </si>
  <si>
    <t>Abbattimenti 0 x3
Abbattimenti cond. 0 x2
Carte danno date 7 /3up
Scenario vinto 0 x2
Penalità 0 x1</t>
  </si>
  <si>
    <t>Riccardo Vadalà</t>
  </si>
  <si>
    <t>Eric von Gaede</t>
  </si>
  <si>
    <t>Abbattimenti 1 x3
Abbattimenti cond. 0 x2
Carte danno date 10 /3up
Scenario vinto 0 x2
Penalità 0 x1</t>
  </si>
  <si>
    <t>Serena Valentini</t>
  </si>
  <si>
    <t>Artemisia von Rust</t>
  </si>
  <si>
    <t>Abbattimenti 1 x3
Abbattimenti cond. 0 x2
Carte danno date 15 /3up
Scenario vinto 1 x2
Penalità 0 x1</t>
  </si>
  <si>
    <t>Stefano D'Addino</t>
  </si>
  <si>
    <t>Abbattimenti 0 x3
Abbattimenti cond. 0 x2
Carte danno date 4 /3up
Scenario vinto 0 x2
Penalità 0 x1</t>
  </si>
  <si>
    <t>Ken Jones</t>
  </si>
  <si>
    <t>Emanuele Esposito</t>
  </si>
  <si>
    <t>Massimo Mollica</t>
  </si>
  <si>
    <t>Giuseppe Tamba</t>
  </si>
  <si>
    <t>Imperi centrali</t>
  </si>
  <si>
    <t>Abbattimenti 0 x3
Abbattimenti cond. 0 x2
Carte danno date 0 /3up
Scenario vinto 0 x2
Penalità 0 x1</t>
  </si>
  <si>
    <t>Abbattimenti 0 x3
Abbattimenti cond. 0 x2
Carte danno date 0 /3up
Scenario vinto 0 x2
Penalità 0 x2</t>
  </si>
  <si>
    <t>Abbattimenti 0 x3
Abbattimenti cond. 0 x2
Carte danno date 0 /3up
Scenario vinto 0 x2
Penalità 0 x3</t>
  </si>
  <si>
    <t>Abbattimenti 0 x3
Abbattimenti cond. 0 x2
Carte danno date 0 /3up
Scenario vinto 0 x2
Penalità 0 x4</t>
  </si>
  <si>
    <t>Andrea Angiolino</t>
  </si>
  <si>
    <t>Emil Schmidt Muller</t>
  </si>
  <si>
    <t>Jean Biscuit</t>
  </si>
  <si>
    <t>Airco DH2 /58
______________
______________
______________</t>
  </si>
  <si>
    <t>Pilota Acrobatico /8
______________
______________
______________</t>
  </si>
  <si>
    <t>Francesco Fiumara</t>
  </si>
  <si>
    <t>Moran Saulnier/46
Airco dh2/58
______________
______________</t>
  </si>
  <si>
    <t>Nieuport 11 /50
Nieuport 17 /56
______________
______________</t>
  </si>
  <si>
    <t>Nieuport 17/56
______________
______________
______________</t>
  </si>
  <si>
    <t>Campagna di Inverno</t>
  </si>
  <si>
    <t>Airco Dh2</t>
  </si>
  <si>
    <t>Aprile- Bloody April</t>
  </si>
  <si>
    <t>Albatros DIII</t>
  </si>
  <si>
    <t>Albatros DV/Dva</t>
  </si>
  <si>
    <t>Fokker Dr1</t>
  </si>
  <si>
    <t>Pfalz DIII/DIIIa</t>
  </si>
  <si>
    <t>Spad SXIII</t>
  </si>
  <si>
    <t>Sopwith Camel</t>
  </si>
  <si>
    <t>Macchi M5</t>
  </si>
  <si>
    <t>Giugno - Spring Offensive</t>
  </si>
  <si>
    <t>Maggio - Passchendaele</t>
  </si>
  <si>
    <t>Phoenix D1</t>
  </si>
  <si>
    <t>Fokker DVII</t>
  </si>
  <si>
    <t>Siemens DIII</t>
  </si>
  <si>
    <t>I / B / 12 / 56</t>
  </si>
  <si>
    <t>I / A / 12 / 76</t>
  </si>
  <si>
    <t>P / B / 13 / 58</t>
  </si>
  <si>
    <t>Albatros DII -1</t>
  </si>
  <si>
    <t>Albatros DII -2</t>
  </si>
  <si>
    <t>V / B / 14 / 58</t>
  </si>
  <si>
    <t>V / A / 14 / 78</t>
  </si>
  <si>
    <t>J / A / 14 / 79</t>
  </si>
  <si>
    <t>Nieuport 17/23  -1</t>
  </si>
  <si>
    <t>Nieuport 17/23  -2</t>
  </si>
  <si>
    <t>Spad SVII -1</t>
  </si>
  <si>
    <t>Spad SVII -2</t>
  </si>
  <si>
    <t>B / B / 15 / 62</t>
  </si>
  <si>
    <t>B / A / 15 / 82</t>
  </si>
  <si>
    <t>Sopwith Triplane -1</t>
  </si>
  <si>
    <t>Sopwith Triplane -2</t>
  </si>
  <si>
    <t>U / B / 13 / 66</t>
  </si>
  <si>
    <t>U / A / 13 / 86</t>
  </si>
  <si>
    <t>Hariot DH1 -1</t>
  </si>
  <si>
    <t>Hariot DH1 -2</t>
  </si>
  <si>
    <t>F / A / 14 / 87</t>
  </si>
  <si>
    <t>F / B / 14 / 67</t>
  </si>
  <si>
    <t>Q / A / 15 / 84</t>
  </si>
  <si>
    <t>RAF SE5/SE5a -1</t>
  </si>
  <si>
    <t>RAF SE5/SE5a -2</t>
  </si>
  <si>
    <t>N / B / 16 / 72</t>
  </si>
  <si>
    <t>N / A / 16 / 92</t>
  </si>
  <si>
    <t>D / A / 13 / 85</t>
  </si>
  <si>
    <t>J / A / 16 / 83</t>
  </si>
  <si>
    <t>A / A / 16 / 85</t>
  </si>
  <si>
    <t>C / A / 15 / 86</t>
  </si>
  <si>
    <t>Aviatic D1 -1</t>
  </si>
  <si>
    <t>Aviatic D1 -2</t>
  </si>
  <si>
    <t>Q / B / 14 / 62</t>
  </si>
  <si>
    <t>Q / A / 14 / 82</t>
  </si>
  <si>
    <t>X / A / 15 / 84</t>
  </si>
  <si>
    <t>L / A / 16 / 100</t>
  </si>
  <si>
    <t>O / A / 14 / 93</t>
  </si>
  <si>
    <t>Speed</t>
  </si>
  <si>
    <t>Agility</t>
  </si>
  <si>
    <t>Poor</t>
  </si>
  <si>
    <t>Slow</t>
  </si>
  <si>
    <t>Average</t>
  </si>
  <si>
    <t>Fast</t>
  </si>
  <si>
    <t>Good</t>
  </si>
  <si>
    <t>Avarage</t>
  </si>
  <si>
    <t>Tiratore Scelto/8
Fortunato/6
______________
______________</t>
  </si>
  <si>
    <t>Very Fast</t>
  </si>
  <si>
    <t>Great</t>
  </si>
  <si>
    <t xml:space="preserve">Fast </t>
  </si>
  <si>
    <t>Tiratore Scelto/8
Super Asso/8
______________
______________</t>
  </si>
  <si>
    <t>Alberto Panicucci</t>
  </si>
  <si>
    <t>Mira Perfetta/8
Tiratore scelto/8
Super Asso/8
______________</t>
  </si>
  <si>
    <t>Mira Perfetta/8
Super Asso/8
______________
______________</t>
  </si>
  <si>
    <t>Airco dh2/58
______________
______________
______________</t>
  </si>
  <si>
    <t>Tiratore scelto/8
Mira Perfetta/8
______________
______________</t>
  </si>
  <si>
    <t>Fokker EIII/48
Fokker EIV/67
______________
______________</t>
  </si>
  <si>
    <t>Esperienza Gennaio</t>
  </si>
  <si>
    <t>Esperienza Febbraio</t>
  </si>
  <si>
    <t>Abbattimenti 0 x3
Abbattimenti cond. 0 x2
Carte danno date 8 /3up
Obiettivo Scoperto 0 x1
Artiglieria Scoperta 1 x2
Artiglieria Distrutta 0 x3
Penalità -2 x1</t>
  </si>
  <si>
    <t>Abbattimenti 1 x3
Abbattimenti cond. 0 x2
Carte danno date 11 /3up
Obiettivo Scoperto 1 x1
Artiglieria Scoperta 0 x2
Artiglieria Distrutta 0 x3
Penalità 0 x1</t>
  </si>
  <si>
    <t>Abbattimenti 0 x3
Abbattimenti cond. 0 x2
Carte danno date 6 /3up
Obiettivo Scoperto 1 x1
Artiglieria Scoperta 0 x2
Artiglieria Distrutta 0 x3
Penalità 0 x1</t>
  </si>
  <si>
    <t>Abbattimenti 0 x3
Abbattimenti cond. 0 x2
Carte danno date 9 /3up
Obiettivo Scoperto 1 x1
Artiglieria Scoperta 0 x2
Artiglieria Distrutta 0 x3
Penalità 0 x1</t>
  </si>
  <si>
    <t>Abbattimenti 0 x3
Abbattimenti cond. 0 x2
Carte danno date 2 /3up
Obiettivo Scoperto 1 x1
Artiglieria Scoperta 0 x2
Artiglieria Distrutta 0 x3
Penalità 0 x1</t>
  </si>
  <si>
    <t>Abbattimenti 0 x3
Abbattimenti cond. 1 x2
Carte danno date 5 /3up
Obiettivo Scoperto 0 x1
Artiglieria Scoperta 1 x2
Artiglieria Distrutta 1 x3
Penalità 0 x1</t>
  </si>
  <si>
    <t>Abbattimenti 0 x3
Abbattimenti cond. 0 x2
Carte danno date 8 /3up
Obiettivo Scoperto 2 x1
Artiglieria Scoperta 1 x2
Artiglieria Distrutta 2 x3
Penalità 0 x1</t>
  </si>
  <si>
    <t>Abbattimenti 1 x3
Abbattimenti cond. 0 x2
Carte danno date 19 /3up
Obiettivo Scoperto 1 x1
Artiglieria Scoperta 1 x2
Artiglieria Distrutta 0 x3
Penalità 0 x1</t>
  </si>
  <si>
    <t>Abbattimenti 0 x3
Abbattimenti cond. 0 x2
Carte danno date 7 /3up
Obiettivo Scoperto 0 x1
Artiglieria Scoperta 2 x2
Artiglieria Distrutta 0 x3
Penalità 0 x1</t>
  </si>
  <si>
    <t>Abbattimenti 1 x3
Abbattimenti cond. 0 x2
Carte danno date 9 /3up
Obiettivo Scoperto 1 x1
Artiglieria Scoperta 0 x2
Artiglieria Distrutta 1 x3
Penalità 0 x1</t>
  </si>
  <si>
    <t>Abbattimenti 1 x3
Abbattimenti cond. 0 x2
Carte danno date 11 /3up
Obiettivo Scoperto 0 x1
Artiglieria Scoperta 0 x2
Artiglieria Distrutta 0 x3
Penalità 0 x1</t>
  </si>
  <si>
    <t>Abbattimenti 2 x3
Abbattimenti cond. 0 x2
Carte danno date 22/3up
Obiettivo Scoperto 1 x1
Artiglieria Scoperta 0 x2
Artiglieria Distrutta 0 x3
Penalità 0 x1</t>
  </si>
  <si>
    <t>Abbattimenti 0 x3
Abbattimenti cond. 0 x2
Carte danno date 0 /3up
Obiettivo Scoperto 0 x1
Artiglieria Scoperta 0 x2
Artiglieria Distrutta 0 x3
Penalità 0 x1</t>
  </si>
  <si>
    <t>Abbattimenti 0 x3
Abbattimenti cond. 0 x2
Carte danno date 12 /3up
Obiettivo Scoperto 1 x1
Artiglieria Scoperta 0 x2
Artiglieria Distrutta 0 x3
Penalità 0 x1</t>
  </si>
  <si>
    <t>Abbattimenti 0 x3
Abbattimenti cond. 0 x2
Carte danno date 6 /3up
Obiettivo Scoperto 0 x1
Artiglieria Scoperta 0 x2
Artiglieria Distrutta 0 x3
Penalità 0 x1</t>
  </si>
  <si>
    <t>Abbattimenti 0 x3
Abbattimenti cond. 0 x2
Carte danno date 12 /3up
Obiettivo Scoperto 1 x1
Artiglieria Scoperta 0 x2
Artiglieria Distrutta 1 x3
Penalità 0 x1</t>
  </si>
  <si>
    <t>Abbattimenti 0 x3
Abbattimenti cond. 0 x2
Carte danno date 15 /3up
Obiettivo Scoperto 1 x1
Artiglieria Scoperta 0 x2
Artiglieria Distrutta 1 x3
Penalità 0 x1</t>
  </si>
  <si>
    <t>Fortunato /8
______________
______________
______________</t>
  </si>
  <si>
    <t>Moran Saulnier/46
Airco dh2 /58
______________
______________</t>
  </si>
  <si>
    <t>Abbattimenti 0 x3
Abbattimenti cond. 0 x2
Carte danno date 0 /3up
Obiettivo Scoperto
Artiglieria Scoperta
Artiglieria Distrutta
Penalità 0 x1</t>
  </si>
  <si>
    <t>Gen/0
Feb/10
Mar/6
xxx
xxx
xxx</t>
  </si>
  <si>
    <t>&gt;&gt;</t>
  </si>
  <si>
    <r>
      <t xml:space="preserve">Moran Saulnier/46
Airco dh2/58
</t>
    </r>
    <r>
      <rPr>
        <sz val="12"/>
        <color rgb="FFFF0000"/>
        <rFont val="Aptos Narrow (Corpo)"/>
      </rPr>
      <t>Nieuport 17 /56</t>
    </r>
    <r>
      <rPr>
        <sz val="12"/>
        <color theme="1"/>
        <rFont val="Aptos Narrow"/>
        <family val="2"/>
        <scheme val="minor"/>
      </rPr>
      <t xml:space="preserve">
______________</t>
    </r>
  </si>
  <si>
    <r>
      <t xml:space="preserve">Fortunato/6
Grilletto Facile/6
</t>
    </r>
    <r>
      <rPr>
        <sz val="12"/>
        <color rgb="FFFF0000"/>
        <rFont val="Aptos Narrow (Corpo)"/>
      </rPr>
      <t>Tiratore Scelto/8
Cost. Robusta/5</t>
    </r>
  </si>
  <si>
    <r>
      <t xml:space="preserve">Mira Perfetta/8
Tiratore Scelto/8
</t>
    </r>
    <r>
      <rPr>
        <sz val="12"/>
        <color rgb="FFFF0000"/>
        <rFont val="Aptos Narrow (Corpo)"/>
      </rPr>
      <t>Pilota acrobatico/8</t>
    </r>
    <r>
      <rPr>
        <sz val="12"/>
        <color theme="1"/>
        <rFont val="Aptos Narrow"/>
        <family val="2"/>
        <scheme val="minor"/>
      </rPr>
      <t xml:space="preserve">
______________</t>
    </r>
  </si>
  <si>
    <r>
      <t xml:space="preserve">Tiratore scelto/8
Fortunato/6
</t>
    </r>
    <r>
      <rPr>
        <sz val="12"/>
        <color rgb="FFFF0000"/>
        <rFont val="Aptos Narrow (Corpo)"/>
      </rPr>
      <t>Mira Perfetta/8</t>
    </r>
    <r>
      <rPr>
        <sz val="12"/>
        <color theme="1"/>
        <rFont val="Aptos Narrow"/>
        <family val="2"/>
        <scheme val="minor"/>
      </rPr>
      <t xml:space="preserve">
______________</t>
    </r>
  </si>
  <si>
    <r>
      <t xml:space="preserve">Tiratore Scelto/8
Super Asso/8
</t>
    </r>
    <r>
      <rPr>
        <sz val="12"/>
        <color rgb="FFFF0000"/>
        <rFont val="Aptos Narrow (Corpo)"/>
      </rPr>
      <t>Pilota acrobatico/8</t>
    </r>
    <r>
      <rPr>
        <sz val="12"/>
        <color theme="1"/>
        <rFont val="Aptos Narrow"/>
        <family val="2"/>
        <scheme val="minor"/>
      </rPr>
      <t xml:space="preserve">
______________</t>
    </r>
  </si>
  <si>
    <r>
      <t xml:space="preserve">Fokker EIII/48
</t>
    </r>
    <r>
      <rPr>
        <sz val="12"/>
        <color rgb="FFFF0000"/>
        <rFont val="Aptos Narrow (Corpo)"/>
      </rPr>
      <t>Fokker EIV/67</t>
    </r>
    <r>
      <rPr>
        <sz val="12"/>
        <color theme="1"/>
        <rFont val="Aptos Narrow"/>
        <family val="2"/>
        <scheme val="minor"/>
      </rPr>
      <t xml:space="preserve">
______________
______________</t>
    </r>
  </si>
  <si>
    <r>
      <t xml:space="preserve">Meticoloso/8
</t>
    </r>
    <r>
      <rPr>
        <sz val="12"/>
        <color rgb="FFFF0000"/>
        <rFont val="Aptos Narrow (Corpo)"/>
      </rPr>
      <t>Tiratore Scelto/8
Super Asso/8
Indiavolato/6
Cost. Robusta/5</t>
    </r>
  </si>
  <si>
    <r>
      <t xml:space="preserve">Pilota Acrobatico/8
</t>
    </r>
    <r>
      <rPr>
        <sz val="12"/>
        <color rgb="FFFF0000"/>
        <rFont val="Aptos Narrow (Corpo)"/>
      </rPr>
      <t>Fortunato /8</t>
    </r>
    <r>
      <rPr>
        <sz val="12"/>
        <color theme="1"/>
        <rFont val="Aptos Narrow"/>
        <family val="2"/>
        <scheme val="minor"/>
      </rPr>
      <t xml:space="preserve">
______________
______________</t>
    </r>
  </si>
  <si>
    <r>
      <t xml:space="preserve">Tiratore Scelto/8
</t>
    </r>
    <r>
      <rPr>
        <sz val="12"/>
        <color rgb="FFFF0000"/>
        <rFont val="Aptos Narrow (Corpo)"/>
      </rPr>
      <t>Mira Perfetta /8</t>
    </r>
    <r>
      <rPr>
        <sz val="12"/>
        <color theme="1"/>
        <rFont val="Aptos Narrow"/>
        <family val="2"/>
        <scheme val="minor"/>
      </rPr>
      <t xml:space="preserve">
</t>
    </r>
    <r>
      <rPr>
        <sz val="12"/>
        <color rgb="FFFF0000"/>
        <rFont val="Aptos Narrow (Corpo)"/>
      </rPr>
      <t>Meticoloso/8</t>
    </r>
  </si>
  <si>
    <r>
      <t xml:space="preserve">Moran Saulnier/46
Nieuport 17/56
</t>
    </r>
    <r>
      <rPr>
        <sz val="12"/>
        <color rgb="FFFF0000"/>
        <rFont val="Aptos Narrow (Corpo)"/>
      </rPr>
      <t>Airco dh2 /58</t>
    </r>
    <r>
      <rPr>
        <sz val="12"/>
        <color theme="1"/>
        <rFont val="Aptos Narrow"/>
        <family val="2"/>
        <scheme val="minor"/>
      </rPr>
      <t xml:space="preserve">
______________</t>
    </r>
  </si>
  <si>
    <r>
      <t xml:space="preserve">Indiavolato/6
Grilletto Facile/6
</t>
    </r>
    <r>
      <rPr>
        <sz val="12"/>
        <color rgb="FFFF0000"/>
        <rFont val="Aptos Narrow (Corpo)"/>
      </rPr>
      <t>Mira Perfetta /8</t>
    </r>
    <r>
      <rPr>
        <sz val="12"/>
        <color theme="1"/>
        <rFont val="Aptos Narrow"/>
        <family val="2"/>
        <scheme val="minor"/>
      </rPr>
      <t xml:space="preserve">
______________</t>
    </r>
  </si>
  <si>
    <t>Andrea Garello</t>
  </si>
  <si>
    <r>
      <rPr>
        <sz val="12"/>
        <color rgb="FFFF0000"/>
        <rFont val="Aptos Narrow (Corpo)"/>
      </rPr>
      <t>Nieuport 17/56</t>
    </r>
    <r>
      <rPr>
        <sz val="12"/>
        <color theme="1"/>
        <rFont val="Aptos Narrow"/>
        <family val="2"/>
        <scheme val="minor"/>
      </rPr>
      <t xml:space="preserve">
______________
______________
______________</t>
    </r>
  </si>
  <si>
    <r>
      <rPr>
        <sz val="12"/>
        <color rgb="FFFF0000"/>
        <rFont val="Aptos Narrow (Corpo)"/>
      </rPr>
      <t xml:space="preserve">Grilletto Facile/6
Mira Perfetta /8
</t>
    </r>
    <r>
      <rPr>
        <sz val="12"/>
        <color theme="1"/>
        <rFont val="Aptos Narrow"/>
        <family val="2"/>
        <scheme val="minor"/>
      </rPr>
      <t>______________
______________</t>
    </r>
  </si>
  <si>
    <r>
      <rPr>
        <sz val="12"/>
        <color rgb="FFFF0000"/>
        <rFont val="Aptos Narrow (Corpo)"/>
      </rPr>
      <t xml:space="preserve">Tiratore Scelto/8
Mira Perfetta /8
</t>
    </r>
    <r>
      <rPr>
        <sz val="12"/>
        <color theme="1"/>
        <rFont val="Aptos Narrow"/>
        <family val="2"/>
        <scheme val="minor"/>
      </rPr>
      <t>______________
______________</t>
    </r>
  </si>
  <si>
    <t>Esperienza Marzo</t>
  </si>
  <si>
    <t>Abbattimenti 0 x3
Abbattimenti cond. 0 x2
Carte danno date 0 /3up
Nido distrutto 0 x3
Nido distrutto cond. 0 x2
Squadra 0 x3
Penalità 0 x1</t>
  </si>
  <si>
    <t>Pres.</t>
  </si>
  <si>
    <t>Abbattuti</t>
  </si>
  <si>
    <t>Abbattimenti 0 x3
Abbattimenti cond. 0 x2
Carte danno date 9 /3up
Nido distrutto 1 x3
Nido distrutto cond. 0 x2
Squadra 2 x3
Penalità 0 x1</t>
  </si>
  <si>
    <t>GENNAIO        8
FEBBRAIO        3
MARZO             12
APRILE
MAGGIO
GIUGNO</t>
  </si>
  <si>
    <t>Abbattimenti 0 x3
Abbattimenti cond. 0 x2
Carte danno date 11 /3up
Nido distrutto 2 x3
Nido distrutto cond. 0 x2
Squadra 2 x3
Penalità 0 x1</t>
  </si>
  <si>
    <t>GENNAIO        7
FEBBRAIO        3
MARZO             16
APRILE
MAGGIO
GIUGNO</t>
  </si>
  <si>
    <t>Abbattimenti 0 x3
Abbattimenti cond. 0 x2
Carte danno date 8 /3up
Nido distrutto 0 x3
Nido distrutto cond. 1 x2
Squadra 0 x3
Penalità 0 x1</t>
  </si>
  <si>
    <t>GENNAIO        3
FEBBRAIO        2
MARZO             5
APRILE
MAGGIO
GIUGNO</t>
  </si>
  <si>
    <t>Abbattimenti 0 x3
Abbattimenti cond. 0 x2
Carte danno date 8 /3up
Nido distrutto 1 x3
Nido distrutto cond. 0 x2
Squadra 0 x3
Penalità 3 x1</t>
  </si>
  <si>
    <t>GENNAIO        0
FEBBRAIO        8
MARZO             3
APRILE
MAGGIO
GIUGNO</t>
  </si>
  <si>
    <t>Abbattimenti 0 x3
Abbattimenti cond. 1 x2
Carte danno date 17 /3up
Nido distrutto 1 x3
Nido distrutto cond. 1 x2
Squadra 0 x3
Penalità 1 x1</t>
  </si>
  <si>
    <t>GENNAIO        8
FEBBRAIO      15
MARZO            12
APRILE
MAGGIO
GIUGNO</t>
  </si>
  <si>
    <t>Abbattimenti 0 x3
Abbattimenti cond. 1 x2
Carte danno date 12 /3up
Nido distrutto 0 x3
Nido distrutto cond. 1 x2
Squadra 0 x3
Penalità 0 x1</t>
  </si>
  <si>
    <t>GENNAIO        0
FEBBRAIO        9
MARZO              8
APRILE
MAGGIO
GIUGNO</t>
  </si>
  <si>
    <t>Abbattimenti 0 x3
Abbattimenti cond. 0 x2
Carte danno date 9 /3up
Nido distrutto 2 x3
Nido distrutto cond. 0 x2
Squadra 1 x3
Penalità 0 x1</t>
  </si>
  <si>
    <t>GENNAIO        5
FEBBRAIO        4
MARZO             12
APRILE
MAGGIO
GIUGNO</t>
  </si>
  <si>
    <t>Abbattimenti 1 x3
Abbattimenti cond. 0 x2
Carte danno date 10 /3up
Nido distrutto 1 x3
Nido distrutto cond. 0 x2
Squadra 1 x3
Penalità 0 x1</t>
  </si>
  <si>
    <t>Abbattimenti 0 x3
Abbattimenti cond. 0 x2
Carte danno date 4 /3up
Nido distrutto 0 x3
Nido distrutto cond. 0 x2
Squadra 0 x3
Penalità 0 x1</t>
  </si>
  <si>
    <t>GENNAIO        0
FEBBRAIO        0
MARZO              2
APRILE
MAGGIO
GIUGNO</t>
  </si>
  <si>
    <t>Alberto Garello</t>
  </si>
  <si>
    <t>Abbattimenti 0 x3
Abbattimenti cond. 0 x2
Carte danno date 6 /3up
Nido distrutto 0 x3
Nido distrutto cond. 0 x2
Squadra 0 x3
Penalità 0 x1</t>
  </si>
  <si>
    <t>Abbattimenti 1 x3
Abbattimenti cond. 0 x2
Carte danno date 17 /3up
Nido distrutto 1 x3
Nido distrutto cond. 0 x2
Squadra 0 x3
Penalità 0 x1</t>
  </si>
  <si>
    <t>GENNAIO        0
FEBBRAIO        0
MARZO             12
APRILE
MAGGIO
GIUGNO</t>
  </si>
  <si>
    <t>Abbattimenti 1 x3
Abbattimenti cond. 0 x2
Carte danno date 17 /3up
Nido distrutto 1 x3
Nido distrutto cond. 0 x2
Squadra 1 x3
Penalità 0 x1</t>
  </si>
  <si>
    <t>GENNAIO        7
FEBBRAIO        9
MARZO             15
APRILE
MAGGIO
GIUGNO</t>
  </si>
  <si>
    <t>Abbattimenti 0 x3
Abbattimenti cond. 0 x2
Carte danno date 16 /3up
Nido distrutto 3 x3
Nido distrutto cond. 0 x2
Squadra 1 x3
Penalità 0 x1</t>
  </si>
  <si>
    <t>GENNAIO        1
FEBBRAIO        5
MARZO             18
APRILE
MAGGIO
GIUGNO</t>
  </si>
  <si>
    <t>GENNAIO        0
FEBBRAIO        2
MARZO              0
APRILE
MAGGIO
GIUGNO</t>
  </si>
  <si>
    <t>GENNAIO        4
FEBBRAIO        0
MARZO              0
APRILE
MAGGIO
GIUGNO</t>
  </si>
  <si>
    <t>GENNAIO        7
FEBBRAIO        7
MARZO              0
APRILE
MAGGIO
GIUGNO</t>
  </si>
  <si>
    <t>GENNAIO        1
FEBBRAIO       13
MARZO             0
APRILE
MAGGIO
GIUGNO</t>
  </si>
  <si>
    <t>GENNAIO        0
FEBBRAIO        0
MARZO              0
APRILE
MAGGIO
GIUGNO</t>
  </si>
  <si>
    <t>GENNAIO        0
FEBBRAIO      13
MARZO              0
APRILE
MAGGIO
GIUGNO</t>
  </si>
  <si>
    <t>GENNAIO        2
FEBBRAIO        8
MARZO              0
APRILE
MAGGIO
GIUGNO</t>
  </si>
  <si>
    <t>Abbattimenti 0 x3
Abbattimenti cond. 0 x2
Carte danno date 10 /3up
Nido distrutto 2 x3
Nido distrutto cond. 0 x2
Squadra 0 x3
Penalità 0 x1</t>
  </si>
  <si>
    <t>GENNAIO        0
FEBBRAIO        7
MARZO              10
APRILE
MAGGIO
GIUGNO</t>
  </si>
  <si>
    <t>GENNAIO       10
FEBBRAIO       10
MARZO            13
APRILE
MAGGIO
GIUGNO</t>
  </si>
  <si>
    <t>Punti Terzo Round</t>
  </si>
  <si>
    <t>Punti Cumulati al Terzo Round</t>
  </si>
  <si>
    <t>Punti</t>
  </si>
  <si>
    <t xml:space="preserve">Nome </t>
  </si>
  <si>
    <t>Abbattimenti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</si>
</sst>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Aptos Narrow"/>
      <family val="2"/>
      <scheme val="minor"/>
    </font>
    <font>
      <b/>
      <sz val="20"/>
      <color theme="1"/>
      <name val="Bradley Hand Bold"/>
    </font>
    <font>
      <sz val="8"/>
      <name val="Aptos Narrow"/>
      <family val="2"/>
      <scheme val="minor"/>
    </font>
    <font>
      <sz val="12"/>
      <color theme="1"/>
      <name val="Miriam Fixed"/>
    </font>
    <font>
      <sz val="12"/>
      <color rgb="FFFF0000"/>
      <name val="Aptos Narrow (Corpo)"/>
    </font>
    <font>
      <sz val="12"/>
      <color rgb="FF000000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7" fontId="0" fillId="0" borderId="1" xfId="0" quotePrefix="1" applyNumberFormat="1" applyBorder="1" applyAlignment="1">
      <alignment horizontal="left" vertical="center" wrapText="1" indent="1"/>
    </xf>
    <xf numFmtId="0" fontId="0" fillId="0" borderId="1" xfId="0" applyBorder="1" applyAlignment="1">
      <alignment horizontal="left" vertical="center" wrapText="1" indent="1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4" borderId="0" xfId="0" applyFill="1"/>
    <xf numFmtId="0" fontId="3" fillId="0" borderId="0" xfId="0" applyFont="1"/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17" fontId="0" fillId="0" borderId="4" xfId="0" quotePrefix="1" applyNumberFormat="1" applyBorder="1" applyAlignment="1">
      <alignment horizontal="left" vertical="top" wrapText="1" indent="1"/>
    </xf>
    <xf numFmtId="17" fontId="0" fillId="0" borderId="6" xfId="0" quotePrefix="1" applyNumberFormat="1" applyBorder="1" applyAlignment="1">
      <alignment horizontal="left" vertical="top" wrapText="1" indent="1"/>
    </xf>
    <xf numFmtId="0" fontId="0" fillId="5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17" fontId="5" fillId="0" borderId="4" xfId="0" applyNumberFormat="1" applyFont="1" applyBorder="1" applyAlignment="1">
      <alignment horizontal="left" vertical="top" wrapText="1" indent="1"/>
    </xf>
    <xf numFmtId="0" fontId="5" fillId="0" borderId="8" xfId="0" applyFont="1" applyBorder="1" applyAlignment="1">
      <alignment horizontal="center" vertical="center"/>
    </xf>
    <xf numFmtId="0" fontId="3" fillId="4" borderId="0" xfId="0" applyFont="1" applyFill="1"/>
    <xf numFmtId="0" fontId="0" fillId="5" borderId="1" xfId="0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4</xdr:row>
      <xdr:rowOff>0</xdr:rowOff>
    </xdr:from>
    <xdr:ext cx="184841" cy="181039"/>
    <xdr:pic>
      <xdr:nvPicPr>
        <xdr:cNvPr id="8" name="Immagine 7" descr="Cross-Pattee-Heraldry.svg">
          <a:extLst>
            <a:ext uri="{FF2B5EF4-FFF2-40B4-BE49-F238E27FC236}">
              <a16:creationId xmlns:a16="http://schemas.microsoft.com/office/drawing/2014/main" id="{4CACCB58-4019-604F-AFED-605BDAF71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1731818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</xdr:row>
      <xdr:rowOff>0</xdr:rowOff>
    </xdr:from>
    <xdr:ext cx="184841" cy="181039"/>
    <xdr:pic>
      <xdr:nvPicPr>
        <xdr:cNvPr id="9" name="Immagine 8" descr="Cross-Pattee-Heraldry.svg">
          <a:extLst>
            <a:ext uri="{FF2B5EF4-FFF2-40B4-BE49-F238E27FC236}">
              <a16:creationId xmlns:a16="http://schemas.microsoft.com/office/drawing/2014/main" id="{A2717EEA-89B3-1D4E-960F-AD26BEFA2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1731818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184841" cy="181039"/>
    <xdr:pic>
      <xdr:nvPicPr>
        <xdr:cNvPr id="10" name="Immagine 9" descr="Cross-Pattee-Heraldry.svg">
          <a:extLst>
            <a:ext uri="{FF2B5EF4-FFF2-40B4-BE49-F238E27FC236}">
              <a16:creationId xmlns:a16="http://schemas.microsoft.com/office/drawing/2014/main" id="{69E910B8-C532-A64A-AFC1-80B33E5E5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1731818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187960" cy="198383"/>
    <xdr:pic>
      <xdr:nvPicPr>
        <xdr:cNvPr id="11" name="Immagine 10" descr="RAF type A roundel.svg">
          <a:extLst>
            <a:ext uri="{FF2B5EF4-FFF2-40B4-BE49-F238E27FC236}">
              <a16:creationId xmlns:a16="http://schemas.microsoft.com/office/drawing/2014/main" id="{8180B945-FDB9-2944-B938-E08771011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187960" cy="198383"/>
    <xdr:pic>
      <xdr:nvPicPr>
        <xdr:cNvPr id="12" name="Immagine 11" descr="RAF type A roundel.svg">
          <a:extLst>
            <a:ext uri="{FF2B5EF4-FFF2-40B4-BE49-F238E27FC236}">
              <a16:creationId xmlns:a16="http://schemas.microsoft.com/office/drawing/2014/main" id="{FC2108E8-E21B-B744-9F5F-065CF8647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187960" cy="198383"/>
    <xdr:pic>
      <xdr:nvPicPr>
        <xdr:cNvPr id="13" name="Immagine 12" descr="RAF type A roundel.svg">
          <a:extLst>
            <a:ext uri="{FF2B5EF4-FFF2-40B4-BE49-F238E27FC236}">
              <a16:creationId xmlns:a16="http://schemas.microsoft.com/office/drawing/2014/main" id="{E1163042-BB7A-9641-B339-61710B6BA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187960" cy="198383"/>
    <xdr:pic>
      <xdr:nvPicPr>
        <xdr:cNvPr id="14" name="Immagine 13" descr="RAF type A roundel.svg">
          <a:extLst>
            <a:ext uri="{FF2B5EF4-FFF2-40B4-BE49-F238E27FC236}">
              <a16:creationId xmlns:a16="http://schemas.microsoft.com/office/drawing/2014/main" id="{548C40E9-117F-FF45-9432-1EA9E5A75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11</xdr:row>
      <xdr:rowOff>0</xdr:rowOff>
    </xdr:from>
    <xdr:ext cx="187960" cy="198383"/>
    <xdr:pic>
      <xdr:nvPicPr>
        <xdr:cNvPr id="15" name="Immagine 14" descr="RAF type A roundel.svg">
          <a:extLst>
            <a:ext uri="{FF2B5EF4-FFF2-40B4-BE49-F238E27FC236}">
              <a16:creationId xmlns:a16="http://schemas.microsoft.com/office/drawing/2014/main" id="{4B8898C8-1A05-2F46-925B-5908B76A9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12</xdr:row>
      <xdr:rowOff>0</xdr:rowOff>
    </xdr:from>
    <xdr:ext cx="187960" cy="198383"/>
    <xdr:pic>
      <xdr:nvPicPr>
        <xdr:cNvPr id="16" name="Immagine 15" descr="RAF type A roundel.svg">
          <a:extLst>
            <a:ext uri="{FF2B5EF4-FFF2-40B4-BE49-F238E27FC236}">
              <a16:creationId xmlns:a16="http://schemas.microsoft.com/office/drawing/2014/main" id="{5DD697D6-6471-6142-B09B-1E5F0E2CD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13</xdr:row>
      <xdr:rowOff>0</xdr:rowOff>
    </xdr:from>
    <xdr:ext cx="187960" cy="198383"/>
    <xdr:pic>
      <xdr:nvPicPr>
        <xdr:cNvPr id="17" name="Immagine 16" descr="RAF type A roundel.svg">
          <a:extLst>
            <a:ext uri="{FF2B5EF4-FFF2-40B4-BE49-F238E27FC236}">
              <a16:creationId xmlns:a16="http://schemas.microsoft.com/office/drawing/2014/main" id="{6A96C26D-AE31-454E-82A7-80784C9EF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2563091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17</xdr:row>
      <xdr:rowOff>0</xdr:rowOff>
    </xdr:from>
    <xdr:ext cx="184841" cy="181039"/>
    <xdr:pic>
      <xdr:nvPicPr>
        <xdr:cNvPr id="18" name="Immagine 17" descr="Cross-Pattee-Heraldry.svg">
          <a:extLst>
            <a:ext uri="{FF2B5EF4-FFF2-40B4-BE49-F238E27FC236}">
              <a16:creationId xmlns:a16="http://schemas.microsoft.com/office/drawing/2014/main" id="{0787CAE0-872B-0849-A6C3-7F7AB444E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35560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18</xdr:row>
      <xdr:rowOff>0</xdr:rowOff>
    </xdr:from>
    <xdr:ext cx="184841" cy="181039"/>
    <xdr:pic>
      <xdr:nvPicPr>
        <xdr:cNvPr id="19" name="Immagine 18" descr="Cross-Pattee-Heraldry.svg">
          <a:extLst>
            <a:ext uri="{FF2B5EF4-FFF2-40B4-BE49-F238E27FC236}">
              <a16:creationId xmlns:a16="http://schemas.microsoft.com/office/drawing/2014/main" id="{9EC30F55-7C06-4D4B-8E5C-CD170B95E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35560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19</xdr:row>
      <xdr:rowOff>0</xdr:rowOff>
    </xdr:from>
    <xdr:ext cx="184841" cy="181039"/>
    <xdr:pic>
      <xdr:nvPicPr>
        <xdr:cNvPr id="20" name="Immagine 19" descr="Cross-Pattee-Heraldry.svg">
          <a:extLst>
            <a:ext uri="{FF2B5EF4-FFF2-40B4-BE49-F238E27FC236}">
              <a16:creationId xmlns:a16="http://schemas.microsoft.com/office/drawing/2014/main" id="{89AE00A1-6CF5-EA49-BCFC-6419415DB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35560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184841" cy="181039"/>
    <xdr:pic>
      <xdr:nvPicPr>
        <xdr:cNvPr id="21" name="Immagine 20" descr="Cross-Pattee-Heraldry.svg">
          <a:extLst>
            <a:ext uri="{FF2B5EF4-FFF2-40B4-BE49-F238E27FC236}">
              <a16:creationId xmlns:a16="http://schemas.microsoft.com/office/drawing/2014/main" id="{C60B7ABE-6DEF-7944-8F84-04C50C24C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35560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184841" cy="181039"/>
    <xdr:pic>
      <xdr:nvPicPr>
        <xdr:cNvPr id="22" name="Immagine 21" descr="Cross-Pattee-Heraldry.svg">
          <a:extLst>
            <a:ext uri="{FF2B5EF4-FFF2-40B4-BE49-F238E27FC236}">
              <a16:creationId xmlns:a16="http://schemas.microsoft.com/office/drawing/2014/main" id="{8F178A8B-3636-6549-93E8-9CD16F4C9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35560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22</xdr:row>
      <xdr:rowOff>0</xdr:rowOff>
    </xdr:from>
    <xdr:ext cx="184841" cy="181039"/>
    <xdr:pic>
      <xdr:nvPicPr>
        <xdr:cNvPr id="23" name="Immagine 22" descr="Cross-Pattee-Heraldry.svg">
          <a:extLst>
            <a:ext uri="{FF2B5EF4-FFF2-40B4-BE49-F238E27FC236}">
              <a16:creationId xmlns:a16="http://schemas.microsoft.com/office/drawing/2014/main" id="{A514CF41-8691-E744-9BD7-AAF7C4106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3556000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23</xdr:row>
      <xdr:rowOff>0</xdr:rowOff>
    </xdr:from>
    <xdr:ext cx="187960" cy="198383"/>
    <xdr:pic>
      <xdr:nvPicPr>
        <xdr:cNvPr id="24" name="Immagine 23" descr="RAF type A roundel.svg">
          <a:extLst>
            <a:ext uri="{FF2B5EF4-FFF2-40B4-BE49-F238E27FC236}">
              <a16:creationId xmlns:a16="http://schemas.microsoft.com/office/drawing/2014/main" id="{40BCC9BA-DA11-614B-89B2-CAF07728D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24</xdr:row>
      <xdr:rowOff>0</xdr:rowOff>
    </xdr:from>
    <xdr:ext cx="187960" cy="198383"/>
    <xdr:pic>
      <xdr:nvPicPr>
        <xdr:cNvPr id="25" name="Immagine 24" descr="RAF type A roundel.svg">
          <a:extLst>
            <a:ext uri="{FF2B5EF4-FFF2-40B4-BE49-F238E27FC236}">
              <a16:creationId xmlns:a16="http://schemas.microsoft.com/office/drawing/2014/main" id="{E260A7A3-6143-9F49-BFD9-87ABF42EB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25</xdr:row>
      <xdr:rowOff>0</xdr:rowOff>
    </xdr:from>
    <xdr:ext cx="187960" cy="198383"/>
    <xdr:pic>
      <xdr:nvPicPr>
        <xdr:cNvPr id="26" name="Immagine 25" descr="RAF type A roundel.svg">
          <a:extLst>
            <a:ext uri="{FF2B5EF4-FFF2-40B4-BE49-F238E27FC236}">
              <a16:creationId xmlns:a16="http://schemas.microsoft.com/office/drawing/2014/main" id="{2EAFA159-B8C0-954C-94AC-FE14CAD0E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26</xdr:row>
      <xdr:rowOff>0</xdr:rowOff>
    </xdr:from>
    <xdr:ext cx="187960" cy="198383"/>
    <xdr:pic>
      <xdr:nvPicPr>
        <xdr:cNvPr id="27" name="Immagine 26" descr="RAF type A roundel.svg">
          <a:extLst>
            <a:ext uri="{FF2B5EF4-FFF2-40B4-BE49-F238E27FC236}">
              <a16:creationId xmlns:a16="http://schemas.microsoft.com/office/drawing/2014/main" id="{44CED1E0-D479-CF45-BA61-250EB24C2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27</xdr:row>
      <xdr:rowOff>0</xdr:rowOff>
    </xdr:from>
    <xdr:ext cx="187960" cy="198383"/>
    <xdr:pic>
      <xdr:nvPicPr>
        <xdr:cNvPr id="28" name="Immagine 27" descr="RAF type A roundel.svg">
          <a:extLst>
            <a:ext uri="{FF2B5EF4-FFF2-40B4-BE49-F238E27FC236}">
              <a16:creationId xmlns:a16="http://schemas.microsoft.com/office/drawing/2014/main" id="{D7730ACC-88AF-604A-B7E0-9DB0A9FF3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187960" cy="198383"/>
    <xdr:pic>
      <xdr:nvPicPr>
        <xdr:cNvPr id="29" name="Immagine 28" descr="RAF type A roundel.svg">
          <a:extLst>
            <a:ext uri="{FF2B5EF4-FFF2-40B4-BE49-F238E27FC236}">
              <a16:creationId xmlns:a16="http://schemas.microsoft.com/office/drawing/2014/main" id="{2263B900-D3BB-FB4C-A085-DAFFB7B7B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29</xdr:row>
      <xdr:rowOff>0</xdr:rowOff>
    </xdr:from>
    <xdr:ext cx="187960" cy="198383"/>
    <xdr:pic>
      <xdr:nvPicPr>
        <xdr:cNvPr id="30" name="Immagine 29" descr="RAF type A roundel.svg">
          <a:extLst>
            <a:ext uri="{FF2B5EF4-FFF2-40B4-BE49-F238E27FC236}">
              <a16:creationId xmlns:a16="http://schemas.microsoft.com/office/drawing/2014/main" id="{CAAE9238-7C91-3449-8F2D-8AB57DB8F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187960" cy="198383"/>
    <xdr:pic>
      <xdr:nvPicPr>
        <xdr:cNvPr id="31" name="Immagine 30" descr="RAF type A roundel.svg">
          <a:extLst>
            <a:ext uri="{FF2B5EF4-FFF2-40B4-BE49-F238E27FC236}">
              <a16:creationId xmlns:a16="http://schemas.microsoft.com/office/drawing/2014/main" id="{0333899F-6DF2-FE4C-8753-1EA6C082E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31</xdr:row>
      <xdr:rowOff>0</xdr:rowOff>
    </xdr:from>
    <xdr:ext cx="187960" cy="198383"/>
    <xdr:pic>
      <xdr:nvPicPr>
        <xdr:cNvPr id="32" name="Immagine 31" descr="RAF type A roundel.svg">
          <a:extLst>
            <a:ext uri="{FF2B5EF4-FFF2-40B4-BE49-F238E27FC236}">
              <a16:creationId xmlns:a16="http://schemas.microsoft.com/office/drawing/2014/main" id="{E4379F13-B6D6-A34E-9B6E-B4598BDCB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32</xdr:row>
      <xdr:rowOff>0</xdr:rowOff>
    </xdr:from>
    <xdr:ext cx="187960" cy="198383"/>
    <xdr:pic>
      <xdr:nvPicPr>
        <xdr:cNvPr id="33" name="Immagine 32" descr="RAF type A roundel.svg">
          <a:extLst>
            <a:ext uri="{FF2B5EF4-FFF2-40B4-BE49-F238E27FC236}">
              <a16:creationId xmlns:a16="http://schemas.microsoft.com/office/drawing/2014/main" id="{666028B5-7460-B045-BD61-137DFEFDD4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33</xdr:row>
      <xdr:rowOff>0</xdr:rowOff>
    </xdr:from>
    <xdr:ext cx="187960" cy="198383"/>
    <xdr:pic>
      <xdr:nvPicPr>
        <xdr:cNvPr id="34" name="Immagine 33" descr="RAF type A roundel.svg">
          <a:extLst>
            <a:ext uri="{FF2B5EF4-FFF2-40B4-BE49-F238E27FC236}">
              <a16:creationId xmlns:a16="http://schemas.microsoft.com/office/drawing/2014/main" id="{032E6996-75DF-2846-A78F-422CF929C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5426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37</xdr:row>
      <xdr:rowOff>0</xdr:rowOff>
    </xdr:from>
    <xdr:ext cx="184841" cy="181039"/>
    <xdr:pic>
      <xdr:nvPicPr>
        <xdr:cNvPr id="35" name="Immagine 34" descr="Cross-Pattee-Heraldry.svg">
          <a:extLst>
            <a:ext uri="{FF2B5EF4-FFF2-40B4-BE49-F238E27FC236}">
              <a16:creationId xmlns:a16="http://schemas.microsoft.com/office/drawing/2014/main" id="{FF15EA6B-FC82-494B-A1F3-8401E47CA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38</xdr:row>
      <xdr:rowOff>0</xdr:rowOff>
    </xdr:from>
    <xdr:ext cx="184841" cy="181039"/>
    <xdr:pic>
      <xdr:nvPicPr>
        <xdr:cNvPr id="36" name="Immagine 35" descr="Cross-Pattee-Heraldry.svg">
          <a:extLst>
            <a:ext uri="{FF2B5EF4-FFF2-40B4-BE49-F238E27FC236}">
              <a16:creationId xmlns:a16="http://schemas.microsoft.com/office/drawing/2014/main" id="{14C389EC-C9AC-B848-866F-2B72A8FF7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39</xdr:row>
      <xdr:rowOff>0</xdr:rowOff>
    </xdr:from>
    <xdr:ext cx="184841" cy="181039"/>
    <xdr:pic>
      <xdr:nvPicPr>
        <xdr:cNvPr id="37" name="Immagine 36" descr="Cross-Pattee-Heraldry.svg">
          <a:extLst>
            <a:ext uri="{FF2B5EF4-FFF2-40B4-BE49-F238E27FC236}">
              <a16:creationId xmlns:a16="http://schemas.microsoft.com/office/drawing/2014/main" id="{F2BB7002-E33E-C948-B126-33C2766B5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40</xdr:row>
      <xdr:rowOff>0</xdr:rowOff>
    </xdr:from>
    <xdr:ext cx="184841" cy="181039"/>
    <xdr:pic>
      <xdr:nvPicPr>
        <xdr:cNvPr id="38" name="Immagine 37" descr="Cross-Pattee-Heraldry.svg">
          <a:extLst>
            <a:ext uri="{FF2B5EF4-FFF2-40B4-BE49-F238E27FC236}">
              <a16:creationId xmlns:a16="http://schemas.microsoft.com/office/drawing/2014/main" id="{D459719D-EA87-9946-A3B1-D08CF5759D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184841" cy="181039"/>
    <xdr:pic>
      <xdr:nvPicPr>
        <xdr:cNvPr id="39" name="Immagine 38" descr="Cross-Pattee-Heraldry.svg">
          <a:extLst>
            <a:ext uri="{FF2B5EF4-FFF2-40B4-BE49-F238E27FC236}">
              <a16:creationId xmlns:a16="http://schemas.microsoft.com/office/drawing/2014/main" id="{45817022-A6F9-A841-A990-CBBD77FFA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42</xdr:row>
      <xdr:rowOff>0</xdr:rowOff>
    </xdr:from>
    <xdr:ext cx="184841" cy="181039"/>
    <xdr:pic>
      <xdr:nvPicPr>
        <xdr:cNvPr id="40" name="Immagine 39" descr="Cross-Pattee-Heraldry.svg">
          <a:extLst>
            <a:ext uri="{FF2B5EF4-FFF2-40B4-BE49-F238E27FC236}">
              <a16:creationId xmlns:a16="http://schemas.microsoft.com/office/drawing/2014/main" id="{FC89B5F6-26DA-9447-940A-AB000DE54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184841" cy="181039"/>
    <xdr:pic>
      <xdr:nvPicPr>
        <xdr:cNvPr id="41" name="Immagine 40" descr="Cross-Pattee-Heraldry.svg">
          <a:extLst>
            <a:ext uri="{FF2B5EF4-FFF2-40B4-BE49-F238E27FC236}">
              <a16:creationId xmlns:a16="http://schemas.microsoft.com/office/drawing/2014/main" id="{6E8FA569-0981-D841-B781-36D097779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44</xdr:row>
      <xdr:rowOff>0</xdr:rowOff>
    </xdr:from>
    <xdr:ext cx="184841" cy="181039"/>
    <xdr:pic>
      <xdr:nvPicPr>
        <xdr:cNvPr id="42" name="Immagine 41" descr="Cross-Pattee-Heraldry.svg">
          <a:extLst>
            <a:ext uri="{FF2B5EF4-FFF2-40B4-BE49-F238E27FC236}">
              <a16:creationId xmlns:a16="http://schemas.microsoft.com/office/drawing/2014/main" id="{DF351DFD-D01E-3C46-83D0-73609DA2F3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184841" cy="181039"/>
    <xdr:pic>
      <xdr:nvPicPr>
        <xdr:cNvPr id="43" name="Immagine 42" descr="Cross-Pattee-Heraldry.svg">
          <a:extLst>
            <a:ext uri="{FF2B5EF4-FFF2-40B4-BE49-F238E27FC236}">
              <a16:creationId xmlns:a16="http://schemas.microsoft.com/office/drawing/2014/main" id="{11A124C9-8F14-F24E-AEE6-8C004B245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184841" cy="181039"/>
    <xdr:pic>
      <xdr:nvPicPr>
        <xdr:cNvPr id="44" name="Immagine 43" descr="Cross-Pattee-Heraldry.svg">
          <a:extLst>
            <a:ext uri="{FF2B5EF4-FFF2-40B4-BE49-F238E27FC236}">
              <a16:creationId xmlns:a16="http://schemas.microsoft.com/office/drawing/2014/main" id="{3195686E-84A4-6F41-9DCF-E2127B51A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7458364"/>
          <a:ext cx="184841" cy="1810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47</xdr:row>
      <xdr:rowOff>0</xdr:rowOff>
    </xdr:from>
    <xdr:ext cx="187960" cy="198383"/>
    <xdr:pic>
      <xdr:nvPicPr>
        <xdr:cNvPr id="45" name="Immagine 44" descr="RAF type A roundel.svg">
          <a:extLst>
            <a:ext uri="{FF2B5EF4-FFF2-40B4-BE49-F238E27FC236}">
              <a16:creationId xmlns:a16="http://schemas.microsoft.com/office/drawing/2014/main" id="{9285255A-1026-CF43-ACB0-2501109A8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744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48</xdr:row>
      <xdr:rowOff>0</xdr:rowOff>
    </xdr:from>
    <xdr:ext cx="187960" cy="198383"/>
    <xdr:pic>
      <xdr:nvPicPr>
        <xdr:cNvPr id="46" name="Immagine 45" descr="RAF type A roundel.svg">
          <a:extLst>
            <a:ext uri="{FF2B5EF4-FFF2-40B4-BE49-F238E27FC236}">
              <a16:creationId xmlns:a16="http://schemas.microsoft.com/office/drawing/2014/main" id="{999E5B17-5FB1-294B-87EC-D03167EA4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744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49</xdr:row>
      <xdr:rowOff>0</xdr:rowOff>
    </xdr:from>
    <xdr:ext cx="187960" cy="198383"/>
    <xdr:pic>
      <xdr:nvPicPr>
        <xdr:cNvPr id="47" name="Immagine 46" descr="RAF type A roundel.svg">
          <a:extLst>
            <a:ext uri="{FF2B5EF4-FFF2-40B4-BE49-F238E27FC236}">
              <a16:creationId xmlns:a16="http://schemas.microsoft.com/office/drawing/2014/main" id="{5A9B34F1-E923-4D4F-AECB-C85AEC7FC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744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50</xdr:row>
      <xdr:rowOff>0</xdr:rowOff>
    </xdr:from>
    <xdr:ext cx="187960" cy="198383"/>
    <xdr:pic>
      <xdr:nvPicPr>
        <xdr:cNvPr id="48" name="Immagine 47" descr="RAF type A roundel.svg">
          <a:extLst>
            <a:ext uri="{FF2B5EF4-FFF2-40B4-BE49-F238E27FC236}">
              <a16:creationId xmlns:a16="http://schemas.microsoft.com/office/drawing/2014/main" id="{5BFC280C-F7E5-F642-8A63-E963774A1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744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51</xdr:row>
      <xdr:rowOff>0</xdr:rowOff>
    </xdr:from>
    <xdr:ext cx="187960" cy="198383"/>
    <xdr:pic>
      <xdr:nvPicPr>
        <xdr:cNvPr id="49" name="Immagine 48" descr="RAF type A roundel.svg">
          <a:extLst>
            <a:ext uri="{FF2B5EF4-FFF2-40B4-BE49-F238E27FC236}">
              <a16:creationId xmlns:a16="http://schemas.microsoft.com/office/drawing/2014/main" id="{3B105FB5-A327-D647-9EFB-03BECD050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744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52</xdr:row>
      <xdr:rowOff>0</xdr:rowOff>
    </xdr:from>
    <xdr:ext cx="187960" cy="198383"/>
    <xdr:pic>
      <xdr:nvPicPr>
        <xdr:cNvPr id="50" name="Immagine 49" descr="RAF type A roundel.svg">
          <a:extLst>
            <a:ext uri="{FF2B5EF4-FFF2-40B4-BE49-F238E27FC236}">
              <a16:creationId xmlns:a16="http://schemas.microsoft.com/office/drawing/2014/main" id="{123A3951-2597-444D-921A-6A5C45CF9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744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53</xdr:row>
      <xdr:rowOff>0</xdr:rowOff>
    </xdr:from>
    <xdr:ext cx="187960" cy="198383"/>
    <xdr:pic>
      <xdr:nvPicPr>
        <xdr:cNvPr id="51" name="Immagine 50" descr="RAF type A roundel.svg">
          <a:extLst>
            <a:ext uri="{FF2B5EF4-FFF2-40B4-BE49-F238E27FC236}">
              <a16:creationId xmlns:a16="http://schemas.microsoft.com/office/drawing/2014/main" id="{6FD6C6F9-7014-3B45-8F98-4A5383DF92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9744364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45</xdr:row>
      <xdr:rowOff>0</xdr:rowOff>
    </xdr:from>
    <xdr:ext cx="187960" cy="198383"/>
    <xdr:pic>
      <xdr:nvPicPr>
        <xdr:cNvPr id="52" name="Immagine 51" descr="RAF type A roundel.svg">
          <a:extLst>
            <a:ext uri="{FF2B5EF4-FFF2-40B4-BE49-F238E27FC236}">
              <a16:creationId xmlns:a16="http://schemas.microsoft.com/office/drawing/2014/main" id="{8C96FF31-083E-D94B-A00C-8C8E7C2FF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12815455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46</xdr:row>
      <xdr:rowOff>0</xdr:rowOff>
    </xdr:from>
    <xdr:ext cx="187960" cy="198383"/>
    <xdr:pic>
      <xdr:nvPicPr>
        <xdr:cNvPr id="53" name="Immagine 52" descr="RAF type A roundel.svg">
          <a:extLst>
            <a:ext uri="{FF2B5EF4-FFF2-40B4-BE49-F238E27FC236}">
              <a16:creationId xmlns:a16="http://schemas.microsoft.com/office/drawing/2014/main" id="{B2744F58-814D-484D-9DB9-2484483FD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94727" y="12815455"/>
          <a:ext cx="187960" cy="1983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3ED3BC-BAF3-C44C-B8F7-AB29431C75A2}">
  <sheetPr>
    <pageSetUpPr fitToPage="1"/>
  </sheetPr>
  <dimension ref="A2:W26"/>
  <sheetViews>
    <sheetView tabSelected="1" topLeftCell="A11" zoomScale="123" zoomScaleNormal="123" workbookViewId="0">
      <selection activeCell="B2" sqref="B2"/>
    </sheetView>
  </sheetViews>
  <sheetFormatPr baseColWidth="10" defaultRowHeight="16"/>
  <cols>
    <col min="1" max="1" width="6.1640625" style="2" customWidth="1"/>
    <col min="2" max="2" width="12.5" style="2" customWidth="1"/>
    <col min="3" max="3" width="12.83203125" style="2" customWidth="1"/>
    <col min="4" max="4" width="13" style="2" bestFit="1" customWidth="1"/>
    <col min="5" max="5" width="6.5" style="3" bestFit="1" customWidth="1"/>
    <col min="6" max="6" width="7.83203125" style="2" bestFit="1" customWidth="1"/>
    <col min="7" max="7" width="3.1640625" style="2" bestFit="1" customWidth="1"/>
    <col min="8" max="8" width="17.33203125" style="2" bestFit="1" customWidth="1"/>
    <col min="9" max="9" width="3.83203125" style="2" bestFit="1" customWidth="1"/>
    <col min="10" max="10" width="18.1640625" style="2" bestFit="1" customWidth="1"/>
    <col min="11" max="11" width="3.83203125" style="2" bestFit="1" customWidth="1"/>
    <col min="12" max="12" width="15.5" style="2" bestFit="1" customWidth="1"/>
    <col min="13" max="13" width="3.1640625" style="2" bestFit="1" customWidth="1"/>
    <col min="14" max="14" width="10.6640625" style="2" bestFit="1" customWidth="1"/>
    <col min="15" max="16" width="10" style="3" customWidth="1"/>
    <col min="17" max="17" width="1.5" style="2" customWidth="1"/>
    <col min="18" max="18" width="22.5" style="2" customWidth="1"/>
    <col min="19" max="19" width="3.1640625" style="2" bestFit="1" customWidth="1"/>
    <col min="20" max="20" width="23.1640625" style="2" customWidth="1"/>
    <col min="21" max="21" width="3.6640625" style="2" customWidth="1"/>
    <col min="22" max="22" width="23.1640625" style="2" customWidth="1"/>
    <col min="23" max="23" width="3.33203125" style="2" customWidth="1"/>
    <col min="24" max="16384" width="10.83203125" style="2"/>
  </cols>
  <sheetData>
    <row r="2" spans="1:23" ht="29">
      <c r="B2" s="1" t="s">
        <v>0</v>
      </c>
    </row>
    <row r="4" spans="1:23" ht="17" thickBot="1">
      <c r="C4" s="26" t="s">
        <v>1</v>
      </c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</row>
    <row r="5" spans="1:23">
      <c r="A5" s="2" t="s">
        <v>183</v>
      </c>
      <c r="B5" s="21" t="s">
        <v>2</v>
      </c>
      <c r="C5" s="5" t="s">
        <v>3</v>
      </c>
      <c r="D5" s="5" t="s">
        <v>4</v>
      </c>
      <c r="E5" s="4" t="s">
        <v>5</v>
      </c>
      <c r="F5" s="26" t="s">
        <v>6</v>
      </c>
      <c r="G5" s="26"/>
      <c r="H5" s="27" t="s">
        <v>7</v>
      </c>
      <c r="I5" s="27"/>
      <c r="J5" s="27" t="s">
        <v>8</v>
      </c>
      <c r="K5" s="27"/>
      <c r="L5" s="27" t="s">
        <v>9</v>
      </c>
      <c r="M5" s="27"/>
      <c r="N5" s="5" t="s">
        <v>10</v>
      </c>
      <c r="O5" s="8" t="s">
        <v>11</v>
      </c>
      <c r="P5" s="8" t="s">
        <v>184</v>
      </c>
      <c r="R5" s="24" t="s">
        <v>142</v>
      </c>
      <c r="S5" s="25"/>
      <c r="T5" s="24" t="s">
        <v>143</v>
      </c>
      <c r="U5" s="25"/>
      <c r="V5" s="24" t="s">
        <v>181</v>
      </c>
      <c r="W5" s="25"/>
    </row>
    <row r="6" spans="1:23" ht="119">
      <c r="B6" s="16" t="s">
        <v>136</v>
      </c>
      <c r="C6" s="9"/>
      <c r="D6" s="4" t="s">
        <v>14</v>
      </c>
      <c r="E6" s="4">
        <v>56</v>
      </c>
      <c r="F6" s="6" t="s">
        <v>164</v>
      </c>
      <c r="G6" s="4">
        <v>16</v>
      </c>
      <c r="H6" s="7" t="s">
        <v>139</v>
      </c>
      <c r="I6" s="4">
        <v>-58</v>
      </c>
      <c r="J6" s="7" t="s">
        <v>20</v>
      </c>
      <c r="K6" s="4">
        <v>-8</v>
      </c>
      <c r="L6" s="6" t="s">
        <v>210</v>
      </c>
      <c r="M6" s="4">
        <v>2</v>
      </c>
      <c r="N6" s="4">
        <f t="shared" ref="N6:N24" si="0">+E6+G6+M6</f>
        <v>74</v>
      </c>
      <c r="O6" s="8">
        <f t="shared" ref="O6:O24" si="1">+E6+G6+I6+K6+M6</f>
        <v>8</v>
      </c>
      <c r="P6" s="8">
        <v>0</v>
      </c>
      <c r="R6" s="14" t="s">
        <v>60</v>
      </c>
      <c r="S6" s="12">
        <v>0</v>
      </c>
      <c r="T6" s="14" t="s">
        <v>158</v>
      </c>
      <c r="U6" s="12">
        <v>2</v>
      </c>
      <c r="V6" s="14" t="s">
        <v>182</v>
      </c>
      <c r="W6" s="12">
        <v>0</v>
      </c>
    </row>
    <row r="7" spans="1:23" ht="119">
      <c r="A7" s="2" t="s">
        <v>165</v>
      </c>
      <c r="B7" s="16" t="s">
        <v>12</v>
      </c>
      <c r="C7" s="9" t="s">
        <v>13</v>
      </c>
      <c r="D7" s="4" t="s">
        <v>14</v>
      </c>
      <c r="E7" s="4">
        <v>56</v>
      </c>
      <c r="F7" s="6" t="s">
        <v>164</v>
      </c>
      <c r="G7" s="4">
        <v>16</v>
      </c>
      <c r="H7" s="7" t="s">
        <v>166</v>
      </c>
      <c r="I7" s="4">
        <v>-56</v>
      </c>
      <c r="J7" s="7" t="s">
        <v>167</v>
      </c>
      <c r="K7" s="4">
        <f>-6-6-8-5</f>
        <v>-25</v>
      </c>
      <c r="L7" s="6" t="s">
        <v>198</v>
      </c>
      <c r="M7" s="4">
        <f>5+4+12</f>
        <v>21</v>
      </c>
      <c r="N7" s="4">
        <f t="shared" si="0"/>
        <v>93</v>
      </c>
      <c r="O7" s="8">
        <f t="shared" si="1"/>
        <v>12</v>
      </c>
      <c r="P7" s="8">
        <v>0</v>
      </c>
      <c r="R7" s="14" t="s">
        <v>16</v>
      </c>
      <c r="S7" s="12">
        <v>5</v>
      </c>
      <c r="T7" s="14" t="s">
        <v>147</v>
      </c>
      <c r="U7" s="12">
        <v>4</v>
      </c>
      <c r="V7" s="14" t="s">
        <v>197</v>
      </c>
      <c r="W7" s="12">
        <f>3+2*3+1*3</f>
        <v>12</v>
      </c>
    </row>
    <row r="8" spans="1:23" ht="119">
      <c r="A8" s="2" t="s">
        <v>165</v>
      </c>
      <c r="B8" s="16" t="s">
        <v>61</v>
      </c>
      <c r="C8" s="9" t="s">
        <v>62</v>
      </c>
      <c r="D8" s="4" t="s">
        <v>56</v>
      </c>
      <c r="E8" s="4">
        <v>56</v>
      </c>
      <c r="F8" s="6" t="s">
        <v>164</v>
      </c>
      <c r="G8" s="4">
        <v>16</v>
      </c>
      <c r="H8" s="7" t="s">
        <v>19</v>
      </c>
      <c r="I8" s="4">
        <v>-48</v>
      </c>
      <c r="J8" s="7" t="s">
        <v>168</v>
      </c>
      <c r="K8" s="4">
        <f>-8-8-8</f>
        <v>-24</v>
      </c>
      <c r="L8" s="6" t="s">
        <v>205</v>
      </c>
      <c r="M8" s="4">
        <v>12</v>
      </c>
      <c r="N8" s="4">
        <f t="shared" si="0"/>
        <v>84</v>
      </c>
      <c r="O8" s="8">
        <f t="shared" si="1"/>
        <v>12</v>
      </c>
      <c r="P8" s="8">
        <v>1</v>
      </c>
      <c r="R8" s="14" t="s">
        <v>60</v>
      </c>
      <c r="S8" s="12">
        <v>0</v>
      </c>
      <c r="T8" s="14" t="s">
        <v>163</v>
      </c>
      <c r="U8" s="12">
        <v>0</v>
      </c>
      <c r="V8" s="14" t="s">
        <v>204</v>
      </c>
      <c r="W8" s="12">
        <f>1*3+6+1*3</f>
        <v>12</v>
      </c>
    </row>
    <row r="9" spans="1:23" ht="119">
      <c r="B9" s="16" t="s">
        <v>17</v>
      </c>
      <c r="C9" s="9" t="s">
        <v>18</v>
      </c>
      <c r="D9" s="4" t="s">
        <v>56</v>
      </c>
      <c r="E9" s="4">
        <v>56</v>
      </c>
      <c r="F9" s="6" t="s">
        <v>164</v>
      </c>
      <c r="G9" s="4">
        <v>16</v>
      </c>
      <c r="H9" s="7" t="s">
        <v>19</v>
      </c>
      <c r="I9" s="4">
        <v>-48</v>
      </c>
      <c r="J9" s="7" t="s">
        <v>137</v>
      </c>
      <c r="K9" s="4">
        <v>-24</v>
      </c>
      <c r="L9" s="6" t="s">
        <v>212</v>
      </c>
      <c r="M9" s="4">
        <v>14</v>
      </c>
      <c r="N9" s="4">
        <f t="shared" si="0"/>
        <v>86</v>
      </c>
      <c r="O9" s="8">
        <f t="shared" si="1"/>
        <v>14</v>
      </c>
      <c r="P9" s="8">
        <v>2</v>
      </c>
      <c r="R9" s="14" t="s">
        <v>21</v>
      </c>
      <c r="S9" s="12">
        <v>7</v>
      </c>
      <c r="T9" s="14" t="s">
        <v>154</v>
      </c>
      <c r="U9" s="12">
        <f>4+3</f>
        <v>7</v>
      </c>
      <c r="V9" s="18" t="s">
        <v>182</v>
      </c>
      <c r="W9" s="19">
        <v>0</v>
      </c>
    </row>
    <row r="10" spans="1:23" ht="119">
      <c r="A10" s="2" t="s">
        <v>165</v>
      </c>
      <c r="B10" s="16" t="s">
        <v>22</v>
      </c>
      <c r="C10" s="9" t="s">
        <v>23</v>
      </c>
      <c r="D10" s="4" t="s">
        <v>14</v>
      </c>
      <c r="E10" s="4">
        <v>56</v>
      </c>
      <c r="F10" s="6" t="s">
        <v>164</v>
      </c>
      <c r="G10" s="4">
        <v>16</v>
      </c>
      <c r="H10" s="7" t="s">
        <v>67</v>
      </c>
      <c r="I10" s="4">
        <v>-58</v>
      </c>
      <c r="J10" s="7" t="s">
        <v>169</v>
      </c>
      <c r="K10" s="4">
        <f>-8-6-8</f>
        <v>-22</v>
      </c>
      <c r="L10" s="6" t="s">
        <v>188</v>
      </c>
      <c r="M10" s="4">
        <f>7+3+16</f>
        <v>26</v>
      </c>
      <c r="N10" s="4">
        <f t="shared" si="0"/>
        <v>98</v>
      </c>
      <c r="O10" s="8">
        <f t="shared" si="1"/>
        <v>18</v>
      </c>
      <c r="P10" s="8">
        <v>1</v>
      </c>
      <c r="R10" s="14" t="s">
        <v>24</v>
      </c>
      <c r="S10" s="12">
        <v>7</v>
      </c>
      <c r="T10" s="14" t="s">
        <v>144</v>
      </c>
      <c r="U10" s="12">
        <v>3</v>
      </c>
      <c r="V10" s="14" t="s">
        <v>187</v>
      </c>
      <c r="W10" s="12">
        <f>4+2*3+2*3</f>
        <v>16</v>
      </c>
    </row>
    <row r="11" spans="1:23" ht="119">
      <c r="A11" s="2" t="s">
        <v>165</v>
      </c>
      <c r="B11" s="16" t="s">
        <v>53</v>
      </c>
      <c r="C11" s="9"/>
      <c r="D11" s="4" t="s">
        <v>56</v>
      </c>
      <c r="E11" s="4">
        <v>56</v>
      </c>
      <c r="F11" s="6" t="s">
        <v>164</v>
      </c>
      <c r="G11" s="4">
        <v>16</v>
      </c>
      <c r="H11" s="7" t="s">
        <v>19</v>
      </c>
      <c r="I11" s="4">
        <v>-48</v>
      </c>
      <c r="J11" s="7" t="s">
        <v>170</v>
      </c>
      <c r="K11" s="4">
        <f>-8-8-8</f>
        <v>-24</v>
      </c>
      <c r="L11" s="6" t="s">
        <v>196</v>
      </c>
      <c r="M11" s="4">
        <f>0+9+8</f>
        <v>17</v>
      </c>
      <c r="N11" s="4">
        <f t="shared" si="0"/>
        <v>89</v>
      </c>
      <c r="O11" s="8">
        <f t="shared" si="1"/>
        <v>17</v>
      </c>
      <c r="P11" s="8">
        <v>2</v>
      </c>
      <c r="R11" s="14" t="s">
        <v>58</v>
      </c>
      <c r="S11" s="12">
        <v>0</v>
      </c>
      <c r="T11" s="14" t="s">
        <v>149</v>
      </c>
      <c r="U11" s="12">
        <v>9</v>
      </c>
      <c r="V11" s="14" t="s">
        <v>195</v>
      </c>
      <c r="W11" s="12">
        <f>1*2+4+1*2</f>
        <v>8</v>
      </c>
    </row>
    <row r="12" spans="1:23" ht="119">
      <c r="B12" s="16" t="s">
        <v>25</v>
      </c>
      <c r="C12" s="9" t="s">
        <v>26</v>
      </c>
      <c r="D12" s="4" t="s">
        <v>14</v>
      </c>
      <c r="E12" s="4">
        <v>56</v>
      </c>
      <c r="F12" s="6" t="s">
        <v>164</v>
      </c>
      <c r="G12" s="4">
        <v>16</v>
      </c>
      <c r="H12" s="7" t="s">
        <v>68</v>
      </c>
      <c r="I12" s="4">
        <v>-56</v>
      </c>
      <c r="J12" s="7" t="s">
        <v>27</v>
      </c>
      <c r="K12" s="4">
        <v>-6</v>
      </c>
      <c r="L12" s="6" t="s">
        <v>211</v>
      </c>
      <c r="M12" s="4">
        <v>4</v>
      </c>
      <c r="N12" s="4">
        <f t="shared" si="0"/>
        <v>76</v>
      </c>
      <c r="O12" s="8">
        <f t="shared" si="1"/>
        <v>14</v>
      </c>
      <c r="P12" s="8">
        <v>1</v>
      </c>
      <c r="R12" s="14" t="s">
        <v>28</v>
      </c>
      <c r="S12" s="12">
        <v>4</v>
      </c>
      <c r="T12" s="14" t="s">
        <v>156</v>
      </c>
      <c r="U12" s="12">
        <v>0</v>
      </c>
      <c r="V12" s="14" t="s">
        <v>182</v>
      </c>
      <c r="W12" s="12">
        <v>0</v>
      </c>
    </row>
    <row r="13" spans="1:23" ht="119">
      <c r="A13" s="17" t="s">
        <v>165</v>
      </c>
      <c r="B13" s="16" t="s">
        <v>66</v>
      </c>
      <c r="C13" s="9"/>
      <c r="D13" s="4" t="s">
        <v>14</v>
      </c>
      <c r="E13" s="4">
        <v>56</v>
      </c>
      <c r="F13" s="6" t="s">
        <v>164</v>
      </c>
      <c r="G13" s="4">
        <v>16</v>
      </c>
      <c r="H13" s="7" t="s">
        <v>69</v>
      </c>
      <c r="I13" s="4">
        <v>-56</v>
      </c>
      <c r="J13" s="7" t="s">
        <v>20</v>
      </c>
      <c r="K13" s="4">
        <v>-8</v>
      </c>
      <c r="L13" s="6" t="s">
        <v>192</v>
      </c>
      <c r="M13" s="4">
        <f>0+8+3</f>
        <v>11</v>
      </c>
      <c r="N13" s="4">
        <f t="shared" si="0"/>
        <v>83</v>
      </c>
      <c r="O13" s="8">
        <f t="shared" si="1"/>
        <v>19</v>
      </c>
      <c r="P13" s="8">
        <v>1</v>
      </c>
      <c r="R13" s="14" t="s">
        <v>60</v>
      </c>
      <c r="S13" s="12">
        <v>0</v>
      </c>
      <c r="T13" s="14" t="s">
        <v>145</v>
      </c>
      <c r="U13" s="12">
        <f>4+3+1</f>
        <v>8</v>
      </c>
      <c r="V13" s="14" t="s">
        <v>191</v>
      </c>
      <c r="W13" s="12">
        <f>3+1*3-3*1</f>
        <v>3</v>
      </c>
    </row>
    <row r="14" spans="1:23" ht="119">
      <c r="A14" s="2" t="s">
        <v>165</v>
      </c>
      <c r="B14" s="16" t="s">
        <v>29</v>
      </c>
      <c r="C14" s="9" t="s">
        <v>30</v>
      </c>
      <c r="D14" s="4" t="s">
        <v>56</v>
      </c>
      <c r="E14" s="4">
        <v>56</v>
      </c>
      <c r="F14" s="6" t="s">
        <v>164</v>
      </c>
      <c r="G14" s="4">
        <v>16</v>
      </c>
      <c r="H14" s="7" t="s">
        <v>19</v>
      </c>
      <c r="I14" s="4">
        <v>-48</v>
      </c>
      <c r="J14" s="7" t="s">
        <v>138</v>
      </c>
      <c r="K14" s="4">
        <f>-8-8</f>
        <v>-16</v>
      </c>
      <c r="L14" s="6" t="s">
        <v>209</v>
      </c>
      <c r="M14" s="4">
        <f>1+5+18</f>
        <v>24</v>
      </c>
      <c r="N14" s="4">
        <f t="shared" si="0"/>
        <v>96</v>
      </c>
      <c r="O14" s="8">
        <f t="shared" si="1"/>
        <v>32</v>
      </c>
      <c r="P14" s="8">
        <v>0</v>
      </c>
      <c r="R14" s="14" t="s">
        <v>31</v>
      </c>
      <c r="S14" s="12">
        <v>1</v>
      </c>
      <c r="T14" s="14" t="s">
        <v>157</v>
      </c>
      <c r="U14" s="12">
        <v>5</v>
      </c>
      <c r="V14" s="14" t="s">
        <v>208</v>
      </c>
      <c r="W14" s="12">
        <f>6+3*3+1*3</f>
        <v>18</v>
      </c>
    </row>
    <row r="15" spans="1:23" ht="119">
      <c r="A15" s="2" t="s">
        <v>165</v>
      </c>
      <c r="B15" s="16" t="s">
        <v>32</v>
      </c>
      <c r="C15" s="9" t="s">
        <v>33</v>
      </c>
      <c r="D15" s="4" t="s">
        <v>14</v>
      </c>
      <c r="E15" s="4">
        <v>56</v>
      </c>
      <c r="F15" s="6" t="s">
        <v>164</v>
      </c>
      <c r="G15" s="4">
        <v>16</v>
      </c>
      <c r="H15" s="7" t="s">
        <v>67</v>
      </c>
      <c r="I15" s="4">
        <v>-58</v>
      </c>
      <c r="J15" s="7" t="s">
        <v>140</v>
      </c>
      <c r="K15" s="4">
        <f>-8-8</f>
        <v>-16</v>
      </c>
      <c r="L15" s="6" t="s">
        <v>186</v>
      </c>
      <c r="M15" s="4">
        <f>8+3+12</f>
        <v>23</v>
      </c>
      <c r="N15" s="4">
        <f t="shared" si="0"/>
        <v>95</v>
      </c>
      <c r="O15" s="8">
        <f t="shared" si="1"/>
        <v>21</v>
      </c>
      <c r="P15" s="8">
        <v>1</v>
      </c>
      <c r="R15" s="14" t="s">
        <v>34</v>
      </c>
      <c r="S15" s="12">
        <v>8</v>
      </c>
      <c r="T15" s="14" t="s">
        <v>146</v>
      </c>
      <c r="U15" s="12">
        <v>3</v>
      </c>
      <c r="V15" s="14" t="s">
        <v>185</v>
      </c>
      <c r="W15" s="12">
        <f>3+1*3+2*3</f>
        <v>12</v>
      </c>
    </row>
    <row r="16" spans="1:23" ht="119">
      <c r="B16" s="16" t="s">
        <v>35</v>
      </c>
      <c r="C16" s="9" t="s">
        <v>36</v>
      </c>
      <c r="D16" s="4" t="s">
        <v>56</v>
      </c>
      <c r="E16" s="4">
        <v>56</v>
      </c>
      <c r="F16" s="6" t="s">
        <v>164</v>
      </c>
      <c r="G16" s="4">
        <v>16</v>
      </c>
      <c r="H16" s="7" t="s">
        <v>171</v>
      </c>
      <c r="I16" s="4">
        <v>-67</v>
      </c>
      <c r="J16" s="7" t="s">
        <v>131</v>
      </c>
      <c r="K16" s="4">
        <f>-8-6</f>
        <v>-14</v>
      </c>
      <c r="L16" s="6" t="s">
        <v>213</v>
      </c>
      <c r="M16" s="4">
        <v>14</v>
      </c>
      <c r="N16" s="4">
        <f t="shared" si="0"/>
        <v>86</v>
      </c>
      <c r="O16" s="8">
        <f t="shared" si="1"/>
        <v>5</v>
      </c>
      <c r="P16" s="8">
        <v>0</v>
      </c>
      <c r="R16" s="14" t="s">
        <v>37</v>
      </c>
      <c r="S16" s="12">
        <v>1</v>
      </c>
      <c r="T16" s="14" t="s">
        <v>150</v>
      </c>
      <c r="U16" s="12">
        <f>3+2+2+6</f>
        <v>13</v>
      </c>
      <c r="V16" s="14" t="s">
        <v>182</v>
      </c>
      <c r="W16" s="12">
        <v>0</v>
      </c>
    </row>
    <row r="17" spans="1:23" ht="119">
      <c r="A17" s="2" t="s">
        <v>165</v>
      </c>
      <c r="B17" s="16" t="s">
        <v>55</v>
      </c>
      <c r="C17" s="9" t="s">
        <v>63</v>
      </c>
      <c r="D17" s="4" t="s">
        <v>14</v>
      </c>
      <c r="E17" s="4">
        <v>56</v>
      </c>
      <c r="F17" s="6" t="s">
        <v>164</v>
      </c>
      <c r="G17" s="4">
        <v>16</v>
      </c>
      <c r="H17" s="7" t="s">
        <v>67</v>
      </c>
      <c r="I17" s="4">
        <v>-58</v>
      </c>
      <c r="J17" s="7" t="s">
        <v>15</v>
      </c>
      <c r="K17" s="4">
        <v>-6</v>
      </c>
      <c r="L17" s="6" t="s">
        <v>218</v>
      </c>
      <c r="M17" s="4">
        <v>17</v>
      </c>
      <c r="N17" s="4">
        <f t="shared" si="0"/>
        <v>89</v>
      </c>
      <c r="O17" s="8">
        <f t="shared" si="1"/>
        <v>25</v>
      </c>
      <c r="P17" s="8">
        <v>0</v>
      </c>
      <c r="R17" s="14" t="s">
        <v>60</v>
      </c>
      <c r="S17" s="12">
        <v>0</v>
      </c>
      <c r="T17" s="14" t="s">
        <v>152</v>
      </c>
      <c r="U17" s="12">
        <f>3+4</f>
        <v>7</v>
      </c>
      <c r="V17" s="14" t="s">
        <v>217</v>
      </c>
      <c r="W17" s="12">
        <f>2*3+4</f>
        <v>10</v>
      </c>
    </row>
    <row r="18" spans="1:23" ht="119">
      <c r="B18" s="16" t="s">
        <v>52</v>
      </c>
      <c r="C18" s="9"/>
      <c r="D18" s="4" t="s">
        <v>14</v>
      </c>
      <c r="E18" s="4">
        <v>56</v>
      </c>
      <c r="F18" s="6" t="s">
        <v>164</v>
      </c>
      <c r="G18" s="4">
        <v>16</v>
      </c>
      <c r="H18" s="7" t="s">
        <v>64</v>
      </c>
      <c r="I18" s="4">
        <v>-58</v>
      </c>
      <c r="J18" s="7" t="s">
        <v>65</v>
      </c>
      <c r="K18" s="4">
        <v>-8</v>
      </c>
      <c r="L18" s="6" t="s">
        <v>214</v>
      </c>
      <c r="M18" s="4">
        <v>0</v>
      </c>
      <c r="N18" s="4">
        <f t="shared" si="0"/>
        <v>72</v>
      </c>
      <c r="O18" s="8">
        <f t="shared" si="1"/>
        <v>6</v>
      </c>
      <c r="P18" s="8">
        <v>0</v>
      </c>
      <c r="R18" s="14" t="s">
        <v>57</v>
      </c>
      <c r="S18" s="12">
        <v>0</v>
      </c>
      <c r="T18" s="14" t="s">
        <v>156</v>
      </c>
      <c r="U18" s="12">
        <v>0</v>
      </c>
      <c r="V18" s="14" t="s">
        <v>182</v>
      </c>
      <c r="W18" s="12">
        <v>0</v>
      </c>
    </row>
    <row r="19" spans="1:23" ht="119">
      <c r="A19" s="2" t="s">
        <v>165</v>
      </c>
      <c r="B19" s="16" t="s">
        <v>38</v>
      </c>
      <c r="C19" s="9" t="s">
        <v>39</v>
      </c>
      <c r="D19" s="4" t="s">
        <v>56</v>
      </c>
      <c r="E19" s="4">
        <v>56</v>
      </c>
      <c r="F19" s="6" t="s">
        <v>164</v>
      </c>
      <c r="G19" s="4">
        <v>16</v>
      </c>
      <c r="H19" s="7" t="s">
        <v>19</v>
      </c>
      <c r="I19" s="4">
        <v>-48</v>
      </c>
      <c r="J19" s="7" t="s">
        <v>172</v>
      </c>
      <c r="K19" s="4">
        <f>-8-8-8-6</f>
        <v>-30</v>
      </c>
      <c r="L19" s="6" t="s">
        <v>194</v>
      </c>
      <c r="M19" s="4">
        <f>8+15+12</f>
        <v>35</v>
      </c>
      <c r="N19" s="4">
        <f t="shared" si="0"/>
        <v>107</v>
      </c>
      <c r="O19" s="8">
        <f t="shared" si="1"/>
        <v>29</v>
      </c>
      <c r="P19" s="8">
        <v>4</v>
      </c>
      <c r="R19" s="14" t="s">
        <v>40</v>
      </c>
      <c r="S19" s="12">
        <v>8</v>
      </c>
      <c r="T19" s="14" t="s">
        <v>155</v>
      </c>
      <c r="U19" s="12">
        <f>8+6+1</f>
        <v>15</v>
      </c>
      <c r="V19" s="14" t="s">
        <v>193</v>
      </c>
      <c r="W19" s="12">
        <f>1*2+6+1*3+1*2-1*1</f>
        <v>12</v>
      </c>
    </row>
    <row r="20" spans="1:23" ht="119">
      <c r="B20" s="16" t="s">
        <v>54</v>
      </c>
      <c r="C20" s="9"/>
      <c r="D20" s="4" t="s">
        <v>14</v>
      </c>
      <c r="E20" s="4">
        <v>56</v>
      </c>
      <c r="F20" s="6" t="s">
        <v>164</v>
      </c>
      <c r="G20" s="4">
        <v>16</v>
      </c>
      <c r="H20" s="7" t="s">
        <v>162</v>
      </c>
      <c r="I20" s="4">
        <v>-58</v>
      </c>
      <c r="J20" s="7" t="s">
        <v>161</v>
      </c>
      <c r="K20" s="4">
        <v>-8</v>
      </c>
      <c r="L20" s="6" t="s">
        <v>215</v>
      </c>
      <c r="M20" s="4">
        <v>13</v>
      </c>
      <c r="N20" s="4">
        <f t="shared" si="0"/>
        <v>85</v>
      </c>
      <c r="O20" s="8">
        <f t="shared" si="1"/>
        <v>19</v>
      </c>
      <c r="P20" s="8">
        <v>1</v>
      </c>
      <c r="R20" s="14" t="s">
        <v>59</v>
      </c>
      <c r="S20" s="12">
        <v>0</v>
      </c>
      <c r="T20" s="14" t="s">
        <v>151</v>
      </c>
      <c r="U20" s="12">
        <v>13</v>
      </c>
      <c r="V20" s="14" t="s">
        <v>182</v>
      </c>
      <c r="W20" s="12">
        <v>0</v>
      </c>
    </row>
    <row r="21" spans="1:23" ht="119">
      <c r="A21" s="2" t="s">
        <v>165</v>
      </c>
      <c r="B21" s="16" t="s">
        <v>41</v>
      </c>
      <c r="C21" s="9" t="s">
        <v>42</v>
      </c>
      <c r="D21" s="4" t="s">
        <v>56</v>
      </c>
      <c r="E21" s="4">
        <v>56</v>
      </c>
      <c r="F21" s="6" t="s">
        <v>164</v>
      </c>
      <c r="G21" s="4">
        <v>16</v>
      </c>
      <c r="H21" s="7" t="s">
        <v>19</v>
      </c>
      <c r="I21" s="4">
        <v>-48</v>
      </c>
      <c r="J21" s="7" t="s">
        <v>135</v>
      </c>
      <c r="K21" s="4">
        <v>-16</v>
      </c>
      <c r="L21" s="6" t="s">
        <v>190</v>
      </c>
      <c r="M21" s="4">
        <f>3+2+5</f>
        <v>10</v>
      </c>
      <c r="N21" s="4">
        <f t="shared" si="0"/>
        <v>82</v>
      </c>
      <c r="O21" s="8">
        <f t="shared" si="1"/>
        <v>18</v>
      </c>
      <c r="P21" s="8">
        <v>0</v>
      </c>
      <c r="R21" s="14" t="s">
        <v>43</v>
      </c>
      <c r="S21" s="12">
        <v>3</v>
      </c>
      <c r="T21" s="14" t="s">
        <v>148</v>
      </c>
      <c r="U21" s="12">
        <v>2</v>
      </c>
      <c r="V21" s="14" t="s">
        <v>189</v>
      </c>
      <c r="W21" s="12">
        <f>3+1*2</f>
        <v>5</v>
      </c>
    </row>
    <row r="22" spans="1:23" ht="119">
      <c r="A22" s="2" t="s">
        <v>165</v>
      </c>
      <c r="B22" s="16" t="s">
        <v>44</v>
      </c>
      <c r="C22" s="9" t="s">
        <v>45</v>
      </c>
      <c r="D22" s="4" t="s">
        <v>56</v>
      </c>
      <c r="E22" s="4">
        <v>56</v>
      </c>
      <c r="F22" s="6" t="s">
        <v>164</v>
      </c>
      <c r="G22" s="4">
        <v>16</v>
      </c>
      <c r="H22" s="7" t="s">
        <v>171</v>
      </c>
      <c r="I22" s="4">
        <v>-67</v>
      </c>
      <c r="J22" s="7" t="s">
        <v>173</v>
      </c>
      <c r="K22" s="4">
        <f>-8-8</f>
        <v>-16</v>
      </c>
      <c r="L22" s="6" t="s">
        <v>207</v>
      </c>
      <c r="M22" s="4">
        <f>7+9+15</f>
        <v>31</v>
      </c>
      <c r="N22" s="4">
        <f t="shared" si="0"/>
        <v>103</v>
      </c>
      <c r="O22" s="8">
        <f t="shared" si="1"/>
        <v>20</v>
      </c>
      <c r="P22" s="8">
        <v>2</v>
      </c>
      <c r="R22" s="14" t="s">
        <v>46</v>
      </c>
      <c r="S22" s="12">
        <v>7</v>
      </c>
      <c r="T22" s="14" t="s">
        <v>160</v>
      </c>
      <c r="U22" s="12">
        <v>9</v>
      </c>
      <c r="V22" s="14" t="s">
        <v>206</v>
      </c>
      <c r="W22" s="12">
        <f>1*3+6+1*3+1*3</f>
        <v>15</v>
      </c>
    </row>
    <row r="23" spans="1:23" ht="119">
      <c r="A23" s="2" t="s">
        <v>165</v>
      </c>
      <c r="B23" s="16" t="s">
        <v>47</v>
      </c>
      <c r="C23" s="9" t="s">
        <v>48</v>
      </c>
      <c r="D23" s="4" t="s">
        <v>56</v>
      </c>
      <c r="E23" s="4">
        <v>56</v>
      </c>
      <c r="F23" s="6" t="s">
        <v>164</v>
      </c>
      <c r="G23" s="4">
        <v>16</v>
      </c>
      <c r="H23" s="7" t="s">
        <v>141</v>
      </c>
      <c r="I23" s="4">
        <v>-67</v>
      </c>
      <c r="J23" s="7" t="s">
        <v>174</v>
      </c>
      <c r="K23" s="4">
        <f>-8-8-8</f>
        <v>-24</v>
      </c>
      <c r="L23" s="6" t="s">
        <v>219</v>
      </c>
      <c r="M23" s="4">
        <f>10+10+13</f>
        <v>33</v>
      </c>
      <c r="N23" s="4">
        <f t="shared" si="0"/>
        <v>105</v>
      </c>
      <c r="O23" s="8">
        <f t="shared" si="1"/>
        <v>14</v>
      </c>
      <c r="P23" s="8">
        <v>3</v>
      </c>
      <c r="R23" s="14" t="s">
        <v>49</v>
      </c>
      <c r="S23" s="12">
        <v>10</v>
      </c>
      <c r="T23" s="14" t="s">
        <v>153</v>
      </c>
      <c r="U23" s="12">
        <v>10</v>
      </c>
      <c r="V23" s="14" t="s">
        <v>199</v>
      </c>
      <c r="W23" s="12">
        <f>1*3+4+1*3+1*3</f>
        <v>13</v>
      </c>
    </row>
    <row r="24" spans="1:23" ht="120" thickBot="1">
      <c r="B24" s="16" t="s">
        <v>50</v>
      </c>
      <c r="C24" s="9"/>
      <c r="D24" s="4" t="s">
        <v>14</v>
      </c>
      <c r="E24" s="4">
        <v>56</v>
      </c>
      <c r="F24" s="6" t="s">
        <v>164</v>
      </c>
      <c r="G24" s="4">
        <v>16</v>
      </c>
      <c r="H24" s="7" t="s">
        <v>175</v>
      </c>
      <c r="I24" s="4">
        <v>-58</v>
      </c>
      <c r="J24" s="7" t="s">
        <v>176</v>
      </c>
      <c r="K24" s="4">
        <f>-6-6-8</f>
        <v>-20</v>
      </c>
      <c r="L24" s="6" t="s">
        <v>216</v>
      </c>
      <c r="M24" s="4">
        <v>10</v>
      </c>
      <c r="N24" s="4">
        <f t="shared" si="0"/>
        <v>82</v>
      </c>
      <c r="O24" s="8">
        <f t="shared" si="1"/>
        <v>4</v>
      </c>
      <c r="P24" s="8">
        <v>0</v>
      </c>
      <c r="R24" s="15" t="s">
        <v>51</v>
      </c>
      <c r="S24" s="13">
        <v>2</v>
      </c>
      <c r="T24" s="15" t="s">
        <v>159</v>
      </c>
      <c r="U24" s="13">
        <v>8</v>
      </c>
      <c r="V24" s="14" t="s">
        <v>182</v>
      </c>
      <c r="W24" s="12">
        <v>0</v>
      </c>
    </row>
    <row r="25" spans="1:23" ht="119">
      <c r="A25" s="2" t="s">
        <v>165</v>
      </c>
      <c r="B25" s="16" t="s">
        <v>177</v>
      </c>
      <c r="C25" s="9"/>
      <c r="D25" s="4" t="s">
        <v>14</v>
      </c>
      <c r="E25" s="4">
        <v>56</v>
      </c>
      <c r="F25" s="6" t="s">
        <v>164</v>
      </c>
      <c r="G25" s="4">
        <v>16</v>
      </c>
      <c r="H25" s="7" t="s">
        <v>178</v>
      </c>
      <c r="I25" s="4">
        <v>-56</v>
      </c>
      <c r="J25" s="7" t="s">
        <v>180</v>
      </c>
      <c r="K25" s="4">
        <v>-16</v>
      </c>
      <c r="L25" s="6" t="s">
        <v>201</v>
      </c>
      <c r="M25" s="4">
        <v>2</v>
      </c>
      <c r="N25" s="4">
        <f t="shared" ref="N25" si="2">+E25+G25+M25</f>
        <v>74</v>
      </c>
      <c r="O25" s="8">
        <f t="shared" ref="O25" si="3">+E25+G25+I25+K25+M25</f>
        <v>2</v>
      </c>
      <c r="P25" s="8">
        <v>0</v>
      </c>
      <c r="R25" s="14" t="s">
        <v>59</v>
      </c>
      <c r="S25" s="12">
        <v>0</v>
      </c>
      <c r="T25" s="14" t="s">
        <v>163</v>
      </c>
      <c r="U25" s="12">
        <v>0</v>
      </c>
      <c r="V25" s="14" t="s">
        <v>200</v>
      </c>
      <c r="W25" s="12">
        <v>2</v>
      </c>
    </row>
    <row r="26" spans="1:23" ht="119">
      <c r="A26" s="2" t="s">
        <v>165</v>
      </c>
      <c r="B26" s="16" t="s">
        <v>202</v>
      </c>
      <c r="C26" s="9"/>
      <c r="D26" s="4" t="s">
        <v>14</v>
      </c>
      <c r="E26" s="4">
        <v>56</v>
      </c>
      <c r="F26" s="6" t="s">
        <v>164</v>
      </c>
      <c r="G26" s="4">
        <v>16</v>
      </c>
      <c r="H26" s="7" t="s">
        <v>178</v>
      </c>
      <c r="I26" s="4">
        <v>-56</v>
      </c>
      <c r="J26" s="7" t="s">
        <v>179</v>
      </c>
      <c r="K26" s="4">
        <v>-14</v>
      </c>
      <c r="L26" s="6" t="s">
        <v>201</v>
      </c>
      <c r="M26" s="4">
        <v>2</v>
      </c>
      <c r="N26" s="4">
        <f t="shared" ref="N26" si="4">+E26+G26+M26</f>
        <v>74</v>
      </c>
      <c r="O26" s="8">
        <f t="shared" ref="O26" si="5">+E26+G26+I26+K26+M26</f>
        <v>4</v>
      </c>
      <c r="P26" s="8">
        <v>0</v>
      </c>
      <c r="R26" s="14" t="s">
        <v>59</v>
      </c>
      <c r="S26" s="12">
        <v>0</v>
      </c>
      <c r="T26" s="14" t="s">
        <v>163</v>
      </c>
      <c r="U26" s="12">
        <v>0</v>
      </c>
      <c r="V26" s="14" t="s">
        <v>203</v>
      </c>
      <c r="W26" s="12">
        <v>2</v>
      </c>
    </row>
  </sheetData>
  <autoFilter ref="A5:U26" xr:uid="{D03ED3BC-BAF3-C44C-B8F7-AB29431C75A2}">
    <filterColumn colId="5" showButton="0"/>
    <filterColumn colId="7" showButton="0"/>
    <filterColumn colId="9" showButton="0"/>
    <filterColumn colId="11" showButton="0"/>
    <filterColumn colId="17" showButton="0"/>
    <filterColumn colId="19" showButton="0"/>
  </autoFilter>
  <sortState xmlns:xlrd2="http://schemas.microsoft.com/office/spreadsheetml/2017/richdata2" ref="A5:P26">
    <sortCondition ref="B6:B24"/>
  </sortState>
  <mergeCells count="8">
    <mergeCell ref="V5:W5"/>
    <mergeCell ref="R5:S5"/>
    <mergeCell ref="T5:U5"/>
    <mergeCell ref="C4:O4"/>
    <mergeCell ref="F5:G5"/>
    <mergeCell ref="H5:I5"/>
    <mergeCell ref="J5:K5"/>
    <mergeCell ref="L5:M5"/>
  </mergeCells>
  <phoneticPr fontId="2" type="noConversion"/>
  <pageMargins left="0.7" right="0.7" top="0.75" bottom="0.75" header="0.3" footer="0.3"/>
  <pageSetup paperSize="9" scale="51" fitToHeight="2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047C64-EF1E-EA4E-AC9A-2D455A91DB39}">
  <dimension ref="B2:H25"/>
  <sheetViews>
    <sheetView workbookViewId="0">
      <selection activeCell="J8" sqref="J8"/>
    </sheetView>
  </sheetViews>
  <sheetFormatPr baseColWidth="10" defaultRowHeight="16"/>
  <cols>
    <col min="2" max="2" width="32.1640625" customWidth="1"/>
    <col min="4" max="4" width="11.6640625" bestFit="1" customWidth="1"/>
    <col min="6" max="6" width="27.83203125" customWidth="1"/>
    <col min="8" max="8" width="11.6640625" bestFit="1" customWidth="1"/>
  </cols>
  <sheetData>
    <row r="2" spans="2:8" ht="29">
      <c r="B2" s="1" t="s">
        <v>220</v>
      </c>
      <c r="F2" s="1" t="s">
        <v>221</v>
      </c>
    </row>
    <row r="3" spans="2:8" ht="29">
      <c r="B3" s="1"/>
      <c r="F3" s="1"/>
    </row>
    <row r="4" spans="2:8">
      <c r="B4" s="22" t="s">
        <v>3</v>
      </c>
      <c r="C4" s="22" t="s">
        <v>222</v>
      </c>
      <c r="D4" s="22" t="s">
        <v>224</v>
      </c>
      <c r="E4" s="23"/>
      <c r="F4" s="22" t="s">
        <v>223</v>
      </c>
      <c r="G4" s="22" t="s">
        <v>222</v>
      </c>
      <c r="H4" s="22" t="s">
        <v>224</v>
      </c>
    </row>
    <row r="5" spans="2:8" ht="17">
      <c r="B5" s="16" t="s">
        <v>29</v>
      </c>
      <c r="C5" s="4">
        <f>6+3*3+1*3</f>
        <v>18</v>
      </c>
      <c r="D5" s="4"/>
      <c r="F5" s="16" t="s">
        <v>38</v>
      </c>
      <c r="G5" s="4">
        <f>8+15+12</f>
        <v>35</v>
      </c>
      <c r="H5" s="4">
        <v>4</v>
      </c>
    </row>
    <row r="6" spans="2:8" ht="17">
      <c r="B6" s="16" t="s">
        <v>22</v>
      </c>
      <c r="C6" s="4">
        <f>4+2*3+2*3</f>
        <v>16</v>
      </c>
      <c r="D6" s="4"/>
      <c r="F6" s="16" t="s">
        <v>47</v>
      </c>
      <c r="G6" s="4">
        <f>10+10+13</f>
        <v>33</v>
      </c>
      <c r="H6" s="4">
        <v>3</v>
      </c>
    </row>
    <row r="7" spans="2:8" ht="17">
      <c r="B7" s="16" t="s">
        <v>44</v>
      </c>
      <c r="C7" s="4">
        <f>1*3+6+1*3+1*3</f>
        <v>15</v>
      </c>
      <c r="D7" s="4">
        <v>1</v>
      </c>
      <c r="F7" s="16" t="s">
        <v>44</v>
      </c>
      <c r="G7" s="4">
        <f>7+9+15</f>
        <v>31</v>
      </c>
      <c r="H7" s="4">
        <v>2</v>
      </c>
    </row>
    <row r="8" spans="2:8" ht="17">
      <c r="B8" s="16" t="s">
        <v>47</v>
      </c>
      <c r="C8" s="4">
        <f>1*3+4+1*3+1*3</f>
        <v>13</v>
      </c>
      <c r="D8" s="4">
        <v>1</v>
      </c>
      <c r="F8" s="16" t="s">
        <v>22</v>
      </c>
      <c r="G8" s="4">
        <f>7+3+16</f>
        <v>26</v>
      </c>
      <c r="H8" s="4">
        <v>1</v>
      </c>
    </row>
    <row r="9" spans="2:8" ht="17">
      <c r="B9" s="16" t="s">
        <v>12</v>
      </c>
      <c r="C9" s="4">
        <f>3+2*3+1*3</f>
        <v>12</v>
      </c>
      <c r="D9" s="4"/>
      <c r="F9" s="16" t="s">
        <v>29</v>
      </c>
      <c r="G9" s="4">
        <f>1+5+18</f>
        <v>24</v>
      </c>
      <c r="H9" s="4">
        <v>0</v>
      </c>
    </row>
    <row r="10" spans="2:8" ht="17">
      <c r="B10" s="16" t="s">
        <v>61</v>
      </c>
      <c r="C10" s="4">
        <f>1*3+6+1*3</f>
        <v>12</v>
      </c>
      <c r="D10" s="4">
        <v>1</v>
      </c>
      <c r="F10" s="16" t="s">
        <v>32</v>
      </c>
      <c r="G10" s="4">
        <f>8+3+12</f>
        <v>23</v>
      </c>
      <c r="H10" s="4">
        <v>1</v>
      </c>
    </row>
    <row r="11" spans="2:8" ht="17">
      <c r="B11" s="16" t="s">
        <v>32</v>
      </c>
      <c r="C11" s="4">
        <f>3+1*3+2*3</f>
        <v>12</v>
      </c>
      <c r="D11" s="4"/>
      <c r="F11" s="16" t="s">
        <v>12</v>
      </c>
      <c r="G11" s="4">
        <f>5+4+12</f>
        <v>21</v>
      </c>
      <c r="H11" s="4">
        <v>0</v>
      </c>
    </row>
    <row r="12" spans="2:8" ht="17">
      <c r="B12" s="16" t="s">
        <v>38</v>
      </c>
      <c r="C12" s="4">
        <f>1*2+6+1*3+1*2-1*1</f>
        <v>12</v>
      </c>
      <c r="D12" s="4">
        <v>1</v>
      </c>
      <c r="F12" s="16" t="s">
        <v>53</v>
      </c>
      <c r="G12" s="4">
        <f>0+9+8</f>
        <v>17</v>
      </c>
      <c r="H12" s="4">
        <v>2</v>
      </c>
    </row>
    <row r="13" spans="2:8" ht="17">
      <c r="B13" s="16" t="s">
        <v>55</v>
      </c>
      <c r="C13" s="4">
        <f>2*3+4</f>
        <v>10</v>
      </c>
      <c r="D13" s="4"/>
      <c r="F13" s="16" t="s">
        <v>55</v>
      </c>
      <c r="G13" s="4">
        <v>17</v>
      </c>
      <c r="H13" s="4">
        <v>0</v>
      </c>
    </row>
    <row r="14" spans="2:8" ht="17">
      <c r="B14" s="16" t="s">
        <v>53</v>
      </c>
      <c r="C14" s="4">
        <f>1*2+4+1*2</f>
        <v>8</v>
      </c>
      <c r="D14" s="4">
        <v>1</v>
      </c>
      <c r="F14" s="16" t="s">
        <v>17</v>
      </c>
      <c r="G14" s="4">
        <v>14</v>
      </c>
      <c r="H14" s="4">
        <v>2</v>
      </c>
    </row>
    <row r="15" spans="2:8" ht="17">
      <c r="B15" s="16" t="s">
        <v>41</v>
      </c>
      <c r="C15" s="4">
        <f>3+1*2</f>
        <v>5</v>
      </c>
      <c r="D15" s="4"/>
      <c r="F15" s="16" t="s">
        <v>35</v>
      </c>
      <c r="G15" s="4">
        <v>14</v>
      </c>
      <c r="H15" s="4">
        <v>0</v>
      </c>
    </row>
    <row r="16" spans="2:8" ht="17">
      <c r="B16" s="16" t="s">
        <v>66</v>
      </c>
      <c r="C16" s="4">
        <f>3+1*3-3*1</f>
        <v>3</v>
      </c>
      <c r="D16" s="4"/>
      <c r="F16" s="16" t="s">
        <v>54</v>
      </c>
      <c r="G16" s="4">
        <v>13</v>
      </c>
      <c r="H16" s="4">
        <v>1</v>
      </c>
    </row>
    <row r="17" spans="2:8" ht="17">
      <c r="B17" s="16" t="s">
        <v>177</v>
      </c>
      <c r="C17" s="4">
        <v>2</v>
      </c>
      <c r="D17" s="4"/>
      <c r="F17" s="16" t="s">
        <v>61</v>
      </c>
      <c r="G17" s="4">
        <v>12</v>
      </c>
      <c r="H17" s="4">
        <v>1</v>
      </c>
    </row>
    <row r="18" spans="2:8" ht="17">
      <c r="B18" s="16" t="s">
        <v>202</v>
      </c>
      <c r="C18" s="4">
        <v>2</v>
      </c>
      <c r="D18" s="4"/>
      <c r="F18" s="16" t="s">
        <v>66</v>
      </c>
      <c r="G18" s="4">
        <f>0+8+3</f>
        <v>11</v>
      </c>
      <c r="H18" s="4">
        <v>1</v>
      </c>
    </row>
    <row r="19" spans="2:8" ht="17">
      <c r="F19" s="16" t="s">
        <v>41</v>
      </c>
      <c r="G19" s="4">
        <f>3+2+5</f>
        <v>10</v>
      </c>
      <c r="H19" s="4">
        <v>0</v>
      </c>
    </row>
    <row r="20" spans="2:8" ht="17">
      <c r="F20" s="16" t="s">
        <v>50</v>
      </c>
      <c r="G20" s="4">
        <v>10</v>
      </c>
      <c r="H20" s="4">
        <v>0</v>
      </c>
    </row>
    <row r="21" spans="2:8" ht="17">
      <c r="F21" s="16" t="s">
        <v>25</v>
      </c>
      <c r="G21" s="4">
        <v>4</v>
      </c>
      <c r="H21" s="4">
        <v>1</v>
      </c>
    </row>
    <row r="22" spans="2:8" ht="17">
      <c r="F22" s="16" t="s">
        <v>136</v>
      </c>
      <c r="G22" s="4">
        <v>2</v>
      </c>
      <c r="H22" s="4">
        <v>0</v>
      </c>
    </row>
    <row r="23" spans="2:8" ht="17">
      <c r="F23" s="16" t="s">
        <v>177</v>
      </c>
      <c r="G23" s="4">
        <v>2</v>
      </c>
      <c r="H23" s="4">
        <v>0</v>
      </c>
    </row>
    <row r="24" spans="2:8" ht="17">
      <c r="F24" s="16" t="s">
        <v>202</v>
      </c>
      <c r="G24" s="4">
        <v>2</v>
      </c>
      <c r="H24" s="4">
        <v>0</v>
      </c>
    </row>
    <row r="25" spans="2:8" ht="17">
      <c r="F25" s="16" t="s">
        <v>52</v>
      </c>
      <c r="G25" s="4">
        <v>0</v>
      </c>
      <c r="H25" s="4">
        <v>0</v>
      </c>
    </row>
  </sheetData>
  <sortState xmlns:xlrd2="http://schemas.microsoft.com/office/spreadsheetml/2017/richdata2" ref="F5:H25">
    <sortCondition descending="1" ref="G5:G2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149132-77A9-6E46-8012-BC684F89D037}">
  <sheetPr>
    <pageSetUpPr fitToPage="1"/>
  </sheetPr>
  <dimension ref="B2:F54"/>
  <sheetViews>
    <sheetView showGridLines="0" zoomScale="110" workbookViewId="0">
      <selection activeCell="K16" sqref="K16"/>
    </sheetView>
  </sheetViews>
  <sheetFormatPr baseColWidth="10" defaultRowHeight="16"/>
  <cols>
    <col min="2" max="2" width="18.1640625" customWidth="1"/>
    <col min="3" max="3" width="23.33203125" customWidth="1"/>
    <col min="4" max="4" width="5" style="3" customWidth="1"/>
  </cols>
  <sheetData>
    <row r="2" spans="2:6" ht="29">
      <c r="B2" s="1" t="s">
        <v>70</v>
      </c>
    </row>
    <row r="4" spans="2:6" ht="29">
      <c r="B4" s="1" t="s">
        <v>72</v>
      </c>
      <c r="E4" t="s">
        <v>123</v>
      </c>
      <c r="F4" t="s">
        <v>124</v>
      </c>
    </row>
    <row r="5" spans="2:6">
      <c r="B5" t="s">
        <v>88</v>
      </c>
      <c r="C5" s="11" t="s">
        <v>90</v>
      </c>
      <c r="E5" t="s">
        <v>127</v>
      </c>
      <c r="F5" t="s">
        <v>125</v>
      </c>
    </row>
    <row r="6" spans="2:6">
      <c r="B6" s="10" t="s">
        <v>89</v>
      </c>
      <c r="C6" s="20" t="s">
        <v>91</v>
      </c>
      <c r="E6" t="s">
        <v>127</v>
      </c>
      <c r="F6" t="s">
        <v>125</v>
      </c>
    </row>
    <row r="7" spans="2:6">
      <c r="B7" s="10" t="s">
        <v>73</v>
      </c>
      <c r="C7" s="20" t="s">
        <v>92</v>
      </c>
      <c r="E7" t="s">
        <v>127</v>
      </c>
      <c r="F7" t="s">
        <v>127</v>
      </c>
    </row>
    <row r="8" spans="2:6">
      <c r="B8" s="10" t="s">
        <v>93</v>
      </c>
      <c r="C8" s="20" t="s">
        <v>85</v>
      </c>
      <c r="E8" t="s">
        <v>127</v>
      </c>
      <c r="F8" t="s">
        <v>127</v>
      </c>
    </row>
    <row r="9" spans="2:6">
      <c r="B9" s="10" t="s">
        <v>94</v>
      </c>
      <c r="C9" s="20" t="s">
        <v>86</v>
      </c>
      <c r="E9" t="s">
        <v>127</v>
      </c>
      <c r="F9" t="s">
        <v>127</v>
      </c>
    </row>
    <row r="10" spans="2:6">
      <c r="B10" s="10" t="s">
        <v>95</v>
      </c>
      <c r="C10" s="20" t="s">
        <v>97</v>
      </c>
      <c r="E10" t="s">
        <v>128</v>
      </c>
      <c r="F10" t="s">
        <v>127</v>
      </c>
    </row>
    <row r="11" spans="2:6">
      <c r="B11" s="10" t="s">
        <v>96</v>
      </c>
      <c r="C11" s="20" t="s">
        <v>98</v>
      </c>
      <c r="E11" t="s">
        <v>128</v>
      </c>
      <c r="F11" t="s">
        <v>127</v>
      </c>
    </row>
    <row r="12" spans="2:6">
      <c r="B12" s="10" t="s">
        <v>71</v>
      </c>
      <c r="C12" s="20" t="s">
        <v>87</v>
      </c>
      <c r="E12" t="s">
        <v>126</v>
      </c>
      <c r="F12" t="s">
        <v>127</v>
      </c>
    </row>
    <row r="13" spans="2:6">
      <c r="B13" t="s">
        <v>99</v>
      </c>
      <c r="C13" s="11" t="s">
        <v>101</v>
      </c>
      <c r="E13" t="s">
        <v>128</v>
      </c>
      <c r="F13" t="s">
        <v>129</v>
      </c>
    </row>
    <row r="14" spans="2:6">
      <c r="B14" t="s">
        <v>100</v>
      </c>
      <c r="C14" s="11" t="s">
        <v>102</v>
      </c>
      <c r="E14" t="s">
        <v>128</v>
      </c>
      <c r="F14" t="s">
        <v>129</v>
      </c>
    </row>
    <row r="17" spans="2:6" ht="29">
      <c r="B17" s="1" t="s">
        <v>81</v>
      </c>
      <c r="E17" t="s">
        <v>123</v>
      </c>
      <c r="F17" t="s">
        <v>124</v>
      </c>
    </row>
    <row r="18" spans="2:6">
      <c r="B18" t="s">
        <v>88</v>
      </c>
      <c r="C18" s="11" t="s">
        <v>90</v>
      </c>
      <c r="E18" t="s">
        <v>127</v>
      </c>
      <c r="F18" t="s">
        <v>125</v>
      </c>
    </row>
    <row r="19" spans="2:6">
      <c r="B19" t="s">
        <v>89</v>
      </c>
      <c r="C19" s="11" t="s">
        <v>91</v>
      </c>
      <c r="E19" t="s">
        <v>127</v>
      </c>
      <c r="F19" t="s">
        <v>125</v>
      </c>
    </row>
    <row r="20" spans="2:6">
      <c r="B20" t="s">
        <v>73</v>
      </c>
      <c r="C20" s="11" t="s">
        <v>92</v>
      </c>
      <c r="E20" t="s">
        <v>127</v>
      </c>
      <c r="F20" t="s">
        <v>127</v>
      </c>
    </row>
    <row r="21" spans="2:6">
      <c r="B21" s="10" t="s">
        <v>74</v>
      </c>
      <c r="C21" s="11" t="s">
        <v>98</v>
      </c>
      <c r="E21" t="s">
        <v>128</v>
      </c>
      <c r="F21" t="s">
        <v>130</v>
      </c>
    </row>
    <row r="22" spans="2:6">
      <c r="B22" s="10" t="s">
        <v>75</v>
      </c>
      <c r="C22" s="11" t="s">
        <v>112</v>
      </c>
      <c r="E22" t="s">
        <v>127</v>
      </c>
      <c r="F22" t="s">
        <v>129</v>
      </c>
    </row>
    <row r="23" spans="2:6">
      <c r="B23" t="s">
        <v>76</v>
      </c>
      <c r="C23" s="11" t="s">
        <v>113</v>
      </c>
      <c r="E23" t="s">
        <v>127</v>
      </c>
      <c r="F23" t="s">
        <v>127</v>
      </c>
    </row>
    <row r="24" spans="2:6">
      <c r="B24" t="s">
        <v>93</v>
      </c>
      <c r="C24" s="11" t="s">
        <v>85</v>
      </c>
      <c r="E24" t="s">
        <v>127</v>
      </c>
      <c r="F24" t="s">
        <v>127</v>
      </c>
    </row>
    <row r="25" spans="2:6">
      <c r="B25" t="s">
        <v>94</v>
      </c>
      <c r="C25" s="11" t="s">
        <v>86</v>
      </c>
      <c r="E25" t="s">
        <v>127</v>
      </c>
      <c r="F25" t="s">
        <v>127</v>
      </c>
    </row>
    <row r="26" spans="2:6">
      <c r="B26" t="s">
        <v>95</v>
      </c>
      <c r="C26" s="11" t="s">
        <v>97</v>
      </c>
      <c r="E26" t="s">
        <v>128</v>
      </c>
      <c r="F26" t="s">
        <v>127</v>
      </c>
    </row>
    <row r="27" spans="2:6">
      <c r="B27" t="s">
        <v>96</v>
      </c>
      <c r="C27" s="11" t="s">
        <v>98</v>
      </c>
      <c r="E27" t="s">
        <v>128</v>
      </c>
      <c r="F27" t="s">
        <v>127</v>
      </c>
    </row>
    <row r="28" spans="2:6">
      <c r="B28" s="10" t="s">
        <v>77</v>
      </c>
      <c r="C28" s="11" t="s">
        <v>114</v>
      </c>
      <c r="E28" t="s">
        <v>132</v>
      </c>
      <c r="F28" t="s">
        <v>125</v>
      </c>
    </row>
    <row r="29" spans="2:6">
      <c r="B29" s="10" t="s">
        <v>78</v>
      </c>
      <c r="C29" s="11" t="s">
        <v>115</v>
      </c>
      <c r="E29" t="s">
        <v>128</v>
      </c>
      <c r="F29" t="s">
        <v>129</v>
      </c>
    </row>
    <row r="30" spans="2:6">
      <c r="B30" t="s">
        <v>103</v>
      </c>
      <c r="C30" s="11" t="s">
        <v>106</v>
      </c>
      <c r="E30" t="s">
        <v>128</v>
      </c>
      <c r="F30" t="s">
        <v>129</v>
      </c>
    </row>
    <row r="31" spans="2:6">
      <c r="B31" t="s">
        <v>104</v>
      </c>
      <c r="C31" s="11" t="s">
        <v>105</v>
      </c>
      <c r="E31" t="s">
        <v>128</v>
      </c>
      <c r="F31" t="s">
        <v>129</v>
      </c>
    </row>
    <row r="32" spans="2:6">
      <c r="B32" t="s">
        <v>79</v>
      </c>
      <c r="C32" s="11" t="s">
        <v>107</v>
      </c>
      <c r="E32" t="s">
        <v>128</v>
      </c>
      <c r="F32" t="s">
        <v>129</v>
      </c>
    </row>
    <row r="33" spans="2:6">
      <c r="B33" t="s">
        <v>108</v>
      </c>
      <c r="C33" s="11" t="s">
        <v>110</v>
      </c>
      <c r="E33" t="s">
        <v>132</v>
      </c>
      <c r="F33" t="s">
        <v>129</v>
      </c>
    </row>
    <row r="34" spans="2:6">
      <c r="B34" t="s">
        <v>109</v>
      </c>
      <c r="C34" s="11" t="s">
        <v>111</v>
      </c>
      <c r="E34" t="s">
        <v>132</v>
      </c>
      <c r="F34" t="s">
        <v>129</v>
      </c>
    </row>
    <row r="37" spans="2:6" ht="29">
      <c r="B37" s="1" t="s">
        <v>80</v>
      </c>
    </row>
    <row r="38" spans="2:6">
      <c r="B38" t="s">
        <v>116</v>
      </c>
      <c r="C38" s="11" t="s">
        <v>118</v>
      </c>
      <c r="E38" t="s">
        <v>128</v>
      </c>
      <c r="F38" t="s">
        <v>129</v>
      </c>
    </row>
    <row r="39" spans="2:6">
      <c r="B39" t="s">
        <v>117</v>
      </c>
      <c r="C39" s="11" t="s">
        <v>119</v>
      </c>
      <c r="E39" t="s">
        <v>128</v>
      </c>
      <c r="F39" t="s">
        <v>129</v>
      </c>
    </row>
    <row r="40" spans="2:6">
      <c r="B40" t="s">
        <v>82</v>
      </c>
      <c r="C40" s="11" t="s">
        <v>120</v>
      </c>
      <c r="E40" t="s">
        <v>127</v>
      </c>
      <c r="F40" t="s">
        <v>127</v>
      </c>
    </row>
    <row r="41" spans="2:6">
      <c r="B41" s="10" t="s">
        <v>74</v>
      </c>
      <c r="C41" s="11" t="s">
        <v>98</v>
      </c>
      <c r="E41" t="s">
        <v>128</v>
      </c>
      <c r="F41" t="s">
        <v>130</v>
      </c>
    </row>
    <row r="42" spans="2:6">
      <c r="B42" s="10" t="s">
        <v>75</v>
      </c>
      <c r="C42" s="11" t="s">
        <v>112</v>
      </c>
      <c r="E42" t="s">
        <v>127</v>
      </c>
      <c r="F42" t="s">
        <v>129</v>
      </c>
    </row>
    <row r="43" spans="2:6">
      <c r="B43" t="s">
        <v>83</v>
      </c>
      <c r="C43" s="11" t="s">
        <v>121</v>
      </c>
      <c r="E43" t="s">
        <v>128</v>
      </c>
      <c r="F43" t="s">
        <v>133</v>
      </c>
    </row>
    <row r="44" spans="2:6">
      <c r="B44" t="s">
        <v>76</v>
      </c>
      <c r="C44" s="11" t="s">
        <v>113</v>
      </c>
      <c r="E44" t="s">
        <v>127</v>
      </c>
      <c r="F44" t="s">
        <v>127</v>
      </c>
    </row>
    <row r="45" spans="2:6">
      <c r="B45" t="s">
        <v>84</v>
      </c>
      <c r="C45" s="11" t="s">
        <v>122</v>
      </c>
      <c r="E45" t="s">
        <v>134</v>
      </c>
      <c r="F45" t="s">
        <v>133</v>
      </c>
    </row>
    <row r="46" spans="2:6">
      <c r="B46" t="s">
        <v>93</v>
      </c>
      <c r="C46" s="11" t="s">
        <v>85</v>
      </c>
      <c r="E46" t="s">
        <v>127</v>
      </c>
      <c r="F46" t="s">
        <v>127</v>
      </c>
    </row>
    <row r="47" spans="2:6">
      <c r="B47" t="s">
        <v>94</v>
      </c>
      <c r="C47" s="11" t="s">
        <v>86</v>
      </c>
      <c r="E47" t="s">
        <v>127</v>
      </c>
      <c r="F47" t="s">
        <v>127</v>
      </c>
    </row>
    <row r="48" spans="2:6">
      <c r="B48" s="10" t="s">
        <v>77</v>
      </c>
      <c r="C48" s="11" t="s">
        <v>114</v>
      </c>
      <c r="E48" t="s">
        <v>132</v>
      </c>
      <c r="F48" t="s">
        <v>125</v>
      </c>
    </row>
    <row r="49" spans="2:6">
      <c r="B49" s="10" t="s">
        <v>78</v>
      </c>
      <c r="C49" s="11" t="s">
        <v>115</v>
      </c>
      <c r="E49" t="s">
        <v>128</v>
      </c>
      <c r="F49" t="s">
        <v>129</v>
      </c>
    </row>
    <row r="50" spans="2:6">
      <c r="B50" t="s">
        <v>103</v>
      </c>
      <c r="C50" s="11" t="s">
        <v>106</v>
      </c>
      <c r="E50" t="s">
        <v>128</v>
      </c>
      <c r="F50" t="s">
        <v>129</v>
      </c>
    </row>
    <row r="51" spans="2:6">
      <c r="B51" t="s">
        <v>104</v>
      </c>
      <c r="C51" s="11" t="s">
        <v>105</v>
      </c>
      <c r="E51" t="s">
        <v>128</v>
      </c>
      <c r="F51" t="s">
        <v>129</v>
      </c>
    </row>
    <row r="52" spans="2:6">
      <c r="B52" t="s">
        <v>79</v>
      </c>
      <c r="C52" s="11" t="s">
        <v>107</v>
      </c>
      <c r="E52" t="s">
        <v>128</v>
      </c>
      <c r="F52" t="s">
        <v>129</v>
      </c>
    </row>
    <row r="53" spans="2:6">
      <c r="B53" t="s">
        <v>108</v>
      </c>
      <c r="C53" s="11" t="s">
        <v>110</v>
      </c>
      <c r="E53" t="s">
        <v>132</v>
      </c>
      <c r="F53" t="s">
        <v>129</v>
      </c>
    </row>
    <row r="54" spans="2:6">
      <c r="B54" t="s">
        <v>109</v>
      </c>
      <c r="C54" s="11" t="s">
        <v>111</v>
      </c>
      <c r="E54" t="s">
        <v>132</v>
      </c>
      <c r="F54" t="s">
        <v>129</v>
      </c>
    </row>
  </sheetData>
  <pageMargins left="0.7" right="0.7" top="0.75" bottom="0.75" header="0.3" footer="0.3"/>
  <pageSetup paperSize="9" scale="71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2</vt:i4>
      </vt:variant>
    </vt:vector>
  </HeadingPairs>
  <TitlesOfParts>
    <vt:vector size="5" baseType="lpstr">
      <vt:lpstr>Situazione turno 3</vt:lpstr>
      <vt:lpstr>Stat al terzo turno</vt:lpstr>
      <vt:lpstr>Aerei disponibili per scenario</vt:lpstr>
      <vt:lpstr>'Aerei disponibili per scenario'!Area_stampa</vt:lpstr>
      <vt:lpstr>'Situazione turno 3'!Area_stampa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magnoan01@gmail.com</dc:creator>
  <cp:lastModifiedBy>andrea magno</cp:lastModifiedBy>
  <cp:lastPrinted>2026-02-18T12:20:19Z</cp:lastPrinted>
  <dcterms:created xsi:type="dcterms:W3CDTF">2026-01-16T10:15:51Z</dcterms:created>
  <dcterms:modified xsi:type="dcterms:W3CDTF">2026-03-12T17:37:46Z</dcterms:modified>
</cp:coreProperties>
</file>