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andreamagno/Library/CloudStorage/Dropbox/1.1 Torneo Wings Of Rome/Torneo 2024:2025/"/>
    </mc:Choice>
  </mc:AlternateContent>
  <xr:revisionPtr revIDLastSave="0" documentId="13_ncr:1_{9507726F-D35F-2949-95DD-7705536A3C05}" xr6:coauthVersionLast="47" xr6:coauthVersionMax="47" xr10:uidLastSave="{00000000-0000-0000-0000-000000000000}"/>
  <bookViews>
    <workbookView xWindow="0" yWindow="740" windowWidth="29400" windowHeight="18380" xr2:uid="{00000000-000D-0000-FFFF-FFFF00000000}"/>
  </bookViews>
  <sheets>
    <sheet name="Classifica ELO" sheetId="6" r:id="rId1"/>
    <sheet name="Day 1" sheetId="17" r:id="rId2"/>
    <sheet name="Day 2" sheetId="1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1" i="6" l="1"/>
  <c r="D29" i="6" l="1"/>
  <c r="D28" i="6"/>
  <c r="D37" i="6" s="1"/>
  <c r="AB12" i="18"/>
  <c r="AB10" i="18"/>
  <c r="AB5" i="18"/>
  <c r="AB4" i="18"/>
  <c r="U4" i="18"/>
  <c r="N11" i="18"/>
  <c r="N10" i="18"/>
  <c r="O10" i="18" s="1"/>
  <c r="T4" i="18"/>
  <c r="O6" i="18"/>
  <c r="O5" i="18"/>
  <c r="O4" i="18"/>
  <c r="U4" i="17"/>
  <c r="V4" i="17" s="1"/>
  <c r="Y5" i="17"/>
  <c r="Z4" i="17"/>
  <c r="AB68" i="18"/>
  <c r="AB67" i="18"/>
  <c r="AB62" i="18"/>
  <c r="K68" i="18"/>
  <c r="K67" i="18"/>
  <c r="K62" i="18"/>
  <c r="I67" i="18"/>
  <c r="I61" i="18"/>
  <c r="K61" i="18" s="1"/>
  <c r="D35" i="6" l="1"/>
  <c r="D39" i="6"/>
  <c r="D40" i="6"/>
  <c r="D38" i="6"/>
  <c r="D36" i="6"/>
  <c r="AB5" i="17"/>
  <c r="AC5" i="17" s="1"/>
  <c r="AB4" i="17"/>
  <c r="K7" i="17" l="1"/>
  <c r="N4" i="17"/>
  <c r="T5" i="17" l="1"/>
  <c r="T6" i="17"/>
  <c r="T7" i="17"/>
  <c r="Y12" i="17"/>
  <c r="Y4" i="17"/>
  <c r="N32" i="17"/>
  <c r="N31" i="17"/>
  <c r="O31" i="17" s="1"/>
  <c r="T31" i="17" s="1"/>
  <c r="N30" i="17"/>
  <c r="N29" i="17"/>
  <c r="O26" i="17"/>
  <c r="O23" i="17"/>
  <c r="N26" i="17"/>
  <c r="N25" i="17"/>
  <c r="N24" i="17"/>
  <c r="N23" i="17"/>
  <c r="N10" i="17"/>
  <c r="Y32" i="17"/>
  <c r="Y31" i="17"/>
  <c r="Y30" i="17"/>
  <c r="Y29" i="17"/>
  <c r="Y26" i="17"/>
  <c r="Y25" i="17"/>
  <c r="Y24" i="17"/>
  <c r="Y23" i="17"/>
  <c r="Y13" i="17"/>
  <c r="Y11" i="17"/>
  <c r="Y10" i="17"/>
  <c r="Y7" i="17"/>
  <c r="Y6" i="17"/>
  <c r="K32" i="17"/>
  <c r="K31" i="17"/>
  <c r="K30" i="17"/>
  <c r="O30" i="17" s="1"/>
  <c r="T30" i="17" s="1"/>
  <c r="K29" i="17"/>
  <c r="K26" i="17"/>
  <c r="K25" i="17"/>
  <c r="K24" i="17"/>
  <c r="K23" i="17"/>
  <c r="K13" i="17"/>
  <c r="K12" i="17"/>
  <c r="K11" i="17"/>
  <c r="K10" i="17"/>
  <c r="K6" i="17"/>
  <c r="K5" i="17"/>
  <c r="K4" i="17"/>
  <c r="Y62" i="18"/>
  <c r="Y61" i="18"/>
  <c r="Y12" i="18"/>
  <c r="Y11" i="18"/>
  <c r="Y4" i="18"/>
  <c r="Y31" i="18"/>
  <c r="Y23" i="18"/>
  <c r="K48" i="18"/>
  <c r="K50" i="18"/>
  <c r="K24" i="18"/>
  <c r="K23" i="18"/>
  <c r="K10" i="18"/>
  <c r="G61" i="18"/>
  <c r="L61" i="18"/>
  <c r="W61" i="18"/>
  <c r="Z61" i="18"/>
  <c r="G67" i="18"/>
  <c r="L67" i="18"/>
  <c r="W67" i="18"/>
  <c r="Y68" i="18" s="1"/>
  <c r="Z67" i="18"/>
  <c r="Z48" i="18"/>
  <c r="L48" i="18"/>
  <c r="I48" i="18"/>
  <c r="K49" i="18" s="1"/>
  <c r="G48" i="18"/>
  <c r="Z42" i="18"/>
  <c r="W42" i="18"/>
  <c r="Y44" i="18" s="1"/>
  <c r="L42" i="18"/>
  <c r="I42" i="18"/>
  <c r="K44" i="18" s="1"/>
  <c r="G42" i="18"/>
  <c r="Z29" i="18"/>
  <c r="W29" i="18"/>
  <c r="L29" i="18"/>
  <c r="I29" i="18"/>
  <c r="G29" i="18"/>
  <c r="H23" i="18" s="1"/>
  <c r="Z23" i="18"/>
  <c r="W23" i="18"/>
  <c r="Y24" i="18" s="1"/>
  <c r="L23" i="18"/>
  <c r="N24" i="18" s="1"/>
  <c r="I23" i="18"/>
  <c r="K25" i="18" s="1"/>
  <c r="G23" i="18"/>
  <c r="Z10" i="18"/>
  <c r="W10" i="18"/>
  <c r="Y10" i="18" s="1"/>
  <c r="L10" i="18"/>
  <c r="I10" i="18"/>
  <c r="K11" i="18" s="1"/>
  <c r="G10" i="18"/>
  <c r="H29" i="18" s="1"/>
  <c r="Z4" i="18"/>
  <c r="W4" i="18"/>
  <c r="Y6" i="18" s="1"/>
  <c r="L4" i="18"/>
  <c r="I4" i="18"/>
  <c r="G4" i="18"/>
  <c r="I4" i="17"/>
  <c r="I10" i="17"/>
  <c r="Z29" i="17"/>
  <c r="W29" i="17"/>
  <c r="L29" i="17"/>
  <c r="I29" i="17"/>
  <c r="G29" i="17"/>
  <c r="Z23" i="17"/>
  <c r="W23" i="17"/>
  <c r="L23" i="17"/>
  <c r="I23" i="17"/>
  <c r="H23" i="17"/>
  <c r="H29" i="17" s="1"/>
  <c r="G23" i="17"/>
  <c r="Z10" i="17"/>
  <c r="L10" i="17"/>
  <c r="L4" i="17"/>
  <c r="W10" i="17"/>
  <c r="W4" i="17"/>
  <c r="G10" i="17"/>
  <c r="G4" i="17"/>
  <c r="N23" i="18" l="1"/>
  <c r="Y25" i="18"/>
  <c r="Y67" i="18"/>
  <c r="H42" i="18"/>
  <c r="N44" i="18" s="1"/>
  <c r="O44" i="18" s="1"/>
  <c r="T44" i="18" s="1"/>
  <c r="Y42" i="18"/>
  <c r="Y5" i="18"/>
  <c r="K12" i="18"/>
  <c r="N25" i="18"/>
  <c r="K31" i="18"/>
  <c r="N31" i="18" s="1"/>
  <c r="O31" i="18" s="1"/>
  <c r="T31" i="18" s="1"/>
  <c r="K30" i="18"/>
  <c r="N30" i="18" s="1"/>
  <c r="K29" i="18"/>
  <c r="N29" i="18" s="1"/>
  <c r="O29" i="18" s="1"/>
  <c r="T29" i="18" s="1"/>
  <c r="Y29" i="18"/>
  <c r="Y30" i="18"/>
  <c r="K42" i="18"/>
  <c r="Y43" i="18"/>
  <c r="H61" i="18"/>
  <c r="N61" i="18" s="1"/>
  <c r="K6" i="18"/>
  <c r="K5" i="18"/>
  <c r="K4" i="18"/>
  <c r="N62" i="18"/>
  <c r="O62" i="18" s="1"/>
  <c r="T62" i="18" s="1"/>
  <c r="K43" i="18"/>
  <c r="O24" i="18"/>
  <c r="T24" i="18" s="1"/>
  <c r="O25" i="18"/>
  <c r="T25" i="18" s="1"/>
  <c r="O23" i="18"/>
  <c r="T23" i="18" s="1"/>
  <c r="H4" i="18"/>
  <c r="N5" i="18" s="1"/>
  <c r="T5" i="18" s="1"/>
  <c r="O32" i="17"/>
  <c r="T32" i="17" s="1"/>
  <c r="O29" i="17"/>
  <c r="T29" i="17" s="1"/>
  <c r="U29" i="17"/>
  <c r="H4" i="17"/>
  <c r="N4" i="18" l="1"/>
  <c r="H10" i="18"/>
  <c r="N6" i="18"/>
  <c r="T6" i="18" s="1"/>
  <c r="H67" i="18"/>
  <c r="N42" i="18"/>
  <c r="O42" i="18" s="1"/>
  <c r="T42" i="18" s="1"/>
  <c r="H48" i="18"/>
  <c r="N49" i="18" s="1"/>
  <c r="O49" i="18" s="1"/>
  <c r="T49" i="18" s="1"/>
  <c r="N43" i="18"/>
  <c r="O43" i="18" s="1"/>
  <c r="N48" i="18"/>
  <c r="O48" i="18" s="1"/>
  <c r="T48" i="18" s="1"/>
  <c r="N50" i="18"/>
  <c r="O50" i="18" s="1"/>
  <c r="U23" i="18"/>
  <c r="O30" i="18"/>
  <c r="T30" i="18" s="1"/>
  <c r="U29" i="18" s="1"/>
  <c r="V23" i="18" s="1"/>
  <c r="O61" i="18"/>
  <c r="T61" i="18" s="1"/>
  <c r="U61" i="18"/>
  <c r="N12" i="18"/>
  <c r="O12" i="18" s="1"/>
  <c r="T12" i="18" s="1"/>
  <c r="T10" i="18"/>
  <c r="O11" i="18"/>
  <c r="T11" i="18" s="1"/>
  <c r="H10" i="17"/>
  <c r="O10" i="17"/>
  <c r="T10" i="17" s="1"/>
  <c r="N12" i="17"/>
  <c r="O12" i="17" s="1"/>
  <c r="T12" i="17" s="1"/>
  <c r="N11" i="17"/>
  <c r="O11" i="17" s="1"/>
  <c r="T11" i="17" s="1"/>
  <c r="N13" i="17"/>
  <c r="O13" i="17" s="1"/>
  <c r="T13" i="17" s="1"/>
  <c r="T43" i="18" l="1"/>
  <c r="U42" i="18" s="1"/>
  <c r="T50" i="18"/>
  <c r="U48" i="18" s="1"/>
  <c r="V42" i="18" s="1"/>
  <c r="AB43" i="18" s="1"/>
  <c r="N68" i="18"/>
  <c r="O68" i="18" s="1"/>
  <c r="T68" i="18" s="1"/>
  <c r="N67" i="18"/>
  <c r="O67" i="18" s="1"/>
  <c r="T67" i="18" s="1"/>
  <c r="U67" i="18" s="1"/>
  <c r="V61" i="18" s="1"/>
  <c r="V67" i="18" s="1"/>
  <c r="V29" i="18"/>
  <c r="AB24" i="18"/>
  <c r="AC24" i="18" s="1"/>
  <c r="U10" i="18"/>
  <c r="U10" i="17"/>
  <c r="AB61" i="18" l="1"/>
  <c r="V4" i="18"/>
  <c r="AB6" i="18" l="1"/>
  <c r="AC6" i="18" s="1"/>
  <c r="AC4" i="18"/>
  <c r="AB42" i="18"/>
  <c r="AC42" i="18" s="1"/>
  <c r="AB44" i="18"/>
  <c r="AC44" i="18" s="1"/>
  <c r="AB23" i="18"/>
  <c r="AC23" i="18" s="1"/>
  <c r="AB25" i="18"/>
  <c r="AC25" i="18" s="1"/>
  <c r="AC61" i="18"/>
  <c r="AC62" i="18"/>
  <c r="V48" i="18"/>
  <c r="AB50" i="18" s="1"/>
  <c r="V10" i="18"/>
  <c r="AC43" i="18"/>
  <c r="AC5" i="18"/>
  <c r="AC12" i="18" l="1"/>
  <c r="AB11" i="18"/>
  <c r="AC11" i="18" s="1"/>
  <c r="AB31" i="18"/>
  <c r="AC31" i="18" s="1"/>
  <c r="AB29" i="18"/>
  <c r="AB30" i="18"/>
  <c r="AC30" i="18" s="1"/>
  <c r="AC10" i="18"/>
  <c r="AC68" i="18"/>
  <c r="AC67" i="18"/>
  <c r="AC29" i="18"/>
  <c r="T23" i="17" l="1"/>
  <c r="N7" i="17"/>
  <c r="O7" i="17" s="1"/>
  <c r="N6" i="17"/>
  <c r="O6" i="17" s="1"/>
  <c r="N5" i="17"/>
  <c r="O5" i="17" s="1"/>
  <c r="O25" i="17"/>
  <c r="T25" i="17" s="1"/>
  <c r="O24" i="17"/>
  <c r="T24" i="17" s="1"/>
  <c r="O4" i="17"/>
  <c r="T26" i="17"/>
  <c r="U23" i="17" l="1"/>
  <c r="V23" i="17" l="1"/>
  <c r="V29" i="17" l="1"/>
  <c r="AB23" i="17"/>
  <c r="AB26" i="17"/>
  <c r="AC26" i="17" s="1"/>
  <c r="AB25" i="17"/>
  <c r="AC25" i="17" s="1"/>
  <c r="AB24" i="17"/>
  <c r="AC24" i="17" s="1"/>
  <c r="AC4" i="17"/>
  <c r="AC23" i="17"/>
  <c r="AB7" i="17"/>
  <c r="AC7" i="17" s="1"/>
  <c r="AB6" i="17"/>
  <c r="AC6" i="17" s="1"/>
  <c r="V10" i="17"/>
  <c r="AB29" i="17" l="1"/>
  <c r="AB31" i="17"/>
  <c r="AC31" i="17" s="1"/>
  <c r="AB32" i="17"/>
  <c r="AC32" i="17" s="1"/>
  <c r="AB30" i="17"/>
  <c r="AC30" i="17" s="1"/>
  <c r="AB12" i="17"/>
  <c r="AC12" i="17" s="1"/>
  <c r="AB13" i="17"/>
  <c r="AC13" i="17" s="1"/>
  <c r="AB11" i="17"/>
  <c r="AC11" i="17" s="1"/>
  <c r="AB10" i="17"/>
  <c r="AC10" i="17" s="1"/>
  <c r="AC29" i="17"/>
  <c r="W48" i="18" l="1"/>
  <c r="Y50" i="18" l="1"/>
  <c r="AC50" i="18" s="1"/>
  <c r="Y49" i="18"/>
  <c r="AB49" i="18" s="1"/>
  <c r="AC49" i="18" s="1"/>
  <c r="Y48" i="18"/>
  <c r="AB48" i="18" s="1"/>
  <c r="AC48" i="18"/>
</calcChain>
</file>

<file path=xl/sharedStrings.xml><?xml version="1.0" encoding="utf-8"?>
<sst xmlns="http://schemas.openxmlformats.org/spreadsheetml/2006/main" count="347" uniqueCount="80">
  <si>
    <t>Riccardo Vadalà</t>
  </si>
  <si>
    <t>Federico Mollica</t>
  </si>
  <si>
    <t>Paolo Valerio</t>
  </si>
  <si>
    <t>Franco Napoleoni</t>
  </si>
  <si>
    <t>Giuseppe Tamba</t>
  </si>
  <si>
    <t>Daniele Petraroli</t>
  </si>
  <si>
    <t>Massimo Mollica</t>
  </si>
  <si>
    <t>Riccardo Rigillo</t>
  </si>
  <si>
    <t>Andrea Garello</t>
  </si>
  <si>
    <t>Luca Postumi</t>
  </si>
  <si>
    <t>Fabio Zanelli</t>
  </si>
  <si>
    <t>Alberto Panicucci</t>
  </si>
  <si>
    <t>Francesco Petraroli</t>
  </si>
  <si>
    <t>Francesco Marradi</t>
  </si>
  <si>
    <t>Alberto Garello</t>
  </si>
  <si>
    <t>Andrea Morviducci</t>
  </si>
  <si>
    <t>Stefano Von Dadden</t>
  </si>
  <si>
    <t>Ken Jones</t>
  </si>
  <si>
    <t>Marco Tambara</t>
  </si>
  <si>
    <t>Stefano Tiribocchi</t>
  </si>
  <si>
    <t>Tavolo</t>
  </si>
  <si>
    <t>Emanuele Esposito</t>
  </si>
  <si>
    <t>Andrea Big 1</t>
  </si>
  <si>
    <t>Andrea Big 2</t>
  </si>
  <si>
    <t>Central</t>
  </si>
  <si>
    <t>Entente</t>
  </si>
  <si>
    <t>Artemisia della Ruggine</t>
  </si>
  <si>
    <t>Squadra</t>
  </si>
  <si>
    <t>Pilota</t>
  </si>
  <si>
    <t>Turno</t>
  </si>
  <si>
    <t>Risultato 
(S)</t>
  </si>
  <si>
    <t>Peso 
(k)</t>
  </si>
  <si>
    <t>ELO 
Iniziale</t>
  </si>
  <si>
    <t>Elo medio squadra</t>
  </si>
  <si>
    <t>Contributo</t>
  </si>
  <si>
    <t>Ev</t>
  </si>
  <si>
    <t>Delta Elo</t>
  </si>
  <si>
    <t>Totale punti squadra</t>
  </si>
  <si>
    <t>Punti del singolo</t>
  </si>
  <si>
    <t>Nuovo Elo con contributi</t>
  </si>
  <si>
    <t>Numero giocatori per squadra</t>
  </si>
  <si>
    <t>Artemisia Von Rust</t>
  </si>
  <si>
    <t>Magno 1</t>
  </si>
  <si>
    <t>Magno 2</t>
  </si>
  <si>
    <t>Angiolino</t>
  </si>
  <si>
    <t>Peso</t>
  </si>
  <si>
    <t>Tavolo 1</t>
  </si>
  <si>
    <t>Tavolo 2</t>
  </si>
  <si>
    <t>Angiolino/Tiribocchi</t>
  </si>
  <si>
    <t>Tavolo 3</t>
  </si>
  <si>
    <t>Tavolo 4</t>
  </si>
  <si>
    <t>Classifica punteggio ELO day 2</t>
  </si>
  <si>
    <t>Regola generale</t>
  </si>
  <si>
    <t>Tutti partono con 1200 punti</t>
  </si>
  <si>
    <t xml:space="preserve">Questo rappresenta il baricentro della distribuzione </t>
  </si>
  <si>
    <t>Poi si perdono punti quando si perde la partita e si guadagna quando si vince</t>
  </si>
  <si>
    <t>L'ammontare dei punti persi si basa sulla speranza di vittoria</t>
  </si>
  <si>
    <t>Questa si calcola confrontando l'ELO medio delle due squadra</t>
  </si>
  <si>
    <t>Più è alta la probabilità di vincere e meno si guadagna e viceversa</t>
  </si>
  <si>
    <t>Le formule sono scritte in un documento allegato alla pagina dedicata del Blog</t>
  </si>
  <si>
    <t>In queto. File trovate le tabelle di calcolo che portano al punteggio attuale</t>
  </si>
  <si>
    <t>Il punteggio ELO puo' essere usato per definire la composizione dei tavoli</t>
  </si>
  <si>
    <t>Se si fa minimizzando la differenza degli ELO medi le due squadre hanno la stessa probabilità di vincere</t>
  </si>
  <si>
    <t>Per evitare che giocatori forti possano mantenere il punteggio ELO alto saltando partite si è introdotto un meccanismo di sconto</t>
  </si>
  <si>
    <t>Deviazione standard</t>
  </si>
  <si>
    <t>Media</t>
  </si>
  <si>
    <t>Alla seconda giornata di assenza si taglia dell'ammontare della deviazione standard dei punti ELO del momento</t>
  </si>
  <si>
    <t>Nome</t>
  </si>
  <si>
    <t>Assenze</t>
  </si>
  <si>
    <t>Punti</t>
  </si>
  <si>
    <t>QUESTA E' UNA SPERIMENTAZIONE E NON SOSTITUISCE LA CLASSIFICA CLASSICA</t>
  </si>
  <si>
    <t>GIOCATORI NON ANCORA ENTRATI IN GIOCO</t>
  </si>
  <si>
    <t>Punti CORRETTI</t>
  </si>
  <si>
    <t>Alessandro Babbi</t>
  </si>
  <si>
    <t>Francesco Berucci</t>
  </si>
  <si>
    <t>Francesco Ulmo</t>
  </si>
  <si>
    <t>Gino Lucrezi</t>
  </si>
  <si>
    <t>Massimo Malerba</t>
  </si>
  <si>
    <t>Gianni Zanelli</t>
  </si>
  <si>
    <t>Daniel Terracina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</si>
</sst>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7" formatCode="0.0"/>
  </numFmts>
  <fonts count="7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sz val="10"/>
      <color theme="1"/>
      <name val="Arial (Corpo)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sz val="9"/>
      <color rgb="FF000000"/>
      <name val="Arial"/>
      <family val="2"/>
      <scheme val="minor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1" fillId="0" borderId="0"/>
  </cellStyleXfs>
  <cellXfs count="128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5" fillId="0" borderId="0" xfId="0" applyFont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2" fontId="3" fillId="0" borderId="17" xfId="1" applyNumberFormat="1" applyFont="1" applyBorder="1" applyAlignment="1">
      <alignment horizontal="center" vertical="center"/>
    </xf>
    <xf numFmtId="1" fontId="0" fillId="2" borderId="17" xfId="0" applyNumberFormat="1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2" fontId="3" fillId="0" borderId="18" xfId="1" applyNumberFormat="1" applyFont="1" applyBorder="1" applyAlignment="1">
      <alignment horizontal="center" vertical="center"/>
    </xf>
    <xf numFmtId="1" fontId="0" fillId="2" borderId="18" xfId="0" applyNumberForma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2" fontId="3" fillId="0" borderId="19" xfId="0" applyNumberFormat="1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2" fontId="3" fillId="0" borderId="19" xfId="1" applyNumberFormat="1" applyFont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/>
    </xf>
    <xf numFmtId="1" fontId="3" fillId="0" borderId="21" xfId="0" applyNumberFormat="1" applyFont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1" fontId="3" fillId="0" borderId="23" xfId="0" applyNumberFormat="1" applyFont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1" fontId="3" fillId="0" borderId="25" xfId="0" applyNumberFormat="1" applyFont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1" fontId="0" fillId="2" borderId="27" xfId="0" applyNumberFormat="1" applyFill="1" applyBorder="1" applyAlignment="1">
      <alignment horizontal="center" vertical="center"/>
    </xf>
    <xf numFmtId="2" fontId="3" fillId="0" borderId="27" xfId="0" applyNumberFormat="1" applyFont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2" fontId="3" fillId="0" borderId="27" xfId="1" applyNumberFormat="1" applyFont="1" applyBorder="1" applyAlignment="1">
      <alignment horizontal="center" vertical="center"/>
    </xf>
    <xf numFmtId="1" fontId="3" fillId="0" borderId="28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20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3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35" xfId="0" applyFont="1" applyFill="1" applyBorder="1" applyAlignment="1">
      <alignment horizontal="center" vertical="center"/>
    </xf>
    <xf numFmtId="1" fontId="3" fillId="0" borderId="17" xfId="0" applyNumberFormat="1" applyFont="1" applyBorder="1" applyAlignment="1">
      <alignment horizontal="center" vertical="center"/>
    </xf>
    <xf numFmtId="1" fontId="3" fillId="0" borderId="18" xfId="0" applyNumberFormat="1" applyFont="1" applyBorder="1" applyAlignment="1">
      <alignment horizontal="center" vertical="center"/>
    </xf>
    <xf numFmtId="1" fontId="3" fillId="0" borderId="27" xfId="0" applyNumberFormat="1" applyFont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2" fontId="3" fillId="0" borderId="27" xfId="0" applyNumberFormat="1" applyFont="1" applyBorder="1" applyAlignment="1">
      <alignment horizontal="center" vertical="center"/>
    </xf>
    <xf numFmtId="1" fontId="2" fillId="0" borderId="31" xfId="0" applyNumberFormat="1" applyFont="1" applyBorder="1" applyAlignment="1">
      <alignment horizontal="center" vertical="center"/>
    </xf>
    <xf numFmtId="1" fontId="2" fillId="0" borderId="32" xfId="0" applyNumberFormat="1" applyFont="1" applyBorder="1" applyAlignment="1">
      <alignment horizontal="center" vertical="center"/>
    </xf>
    <xf numFmtId="1" fontId="2" fillId="0" borderId="33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1" fontId="3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Border="1" applyAlignment="1">
      <alignment horizontal="center" vertical="center"/>
    </xf>
    <xf numFmtId="1" fontId="2" fillId="0" borderId="34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" fontId="2" fillId="0" borderId="17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2" borderId="36" xfId="0" applyFill="1" applyBorder="1" applyAlignment="1">
      <alignment horizontal="center" vertical="center"/>
    </xf>
    <xf numFmtId="1" fontId="3" fillId="0" borderId="31" xfId="0" applyNumberFormat="1" applyFont="1" applyBorder="1" applyAlignment="1">
      <alignment horizontal="center" vertical="center"/>
    </xf>
    <xf numFmtId="1" fontId="3" fillId="0" borderId="32" xfId="0" applyNumberFormat="1" applyFont="1" applyBorder="1" applyAlignment="1">
      <alignment horizontal="center" vertical="center"/>
    </xf>
    <xf numFmtId="1" fontId="3" fillId="0" borderId="33" xfId="0" applyNumberFormat="1" applyFont="1" applyBorder="1" applyAlignment="1">
      <alignment horizontal="center" vertical="center"/>
    </xf>
    <xf numFmtId="1" fontId="3" fillId="0" borderId="34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2" fontId="3" fillId="0" borderId="32" xfId="0" applyNumberFormat="1" applyFont="1" applyBorder="1" applyAlignment="1">
      <alignment horizontal="center" vertical="center"/>
    </xf>
    <xf numFmtId="2" fontId="3" fillId="0" borderId="34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2" fontId="3" fillId="0" borderId="33" xfId="0" applyNumberFormat="1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0" borderId="0" xfId="0" applyFont="1"/>
    <xf numFmtId="0" fontId="0" fillId="3" borderId="0" xfId="0" applyFill="1"/>
    <xf numFmtId="0" fontId="2" fillId="3" borderId="32" xfId="0" applyFont="1" applyFill="1" applyBorder="1" applyAlignment="1">
      <alignment vertical="center"/>
    </xf>
    <xf numFmtId="1" fontId="3" fillId="3" borderId="0" xfId="0" applyNumberFormat="1" applyFont="1" applyFill="1" applyBorder="1" applyAlignment="1">
      <alignment horizontal="center" vertical="center"/>
    </xf>
    <xf numFmtId="0" fontId="3" fillId="4" borderId="1" xfId="0" applyFont="1" applyFill="1" applyBorder="1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167" fontId="0" fillId="0" borderId="1" xfId="0" applyNumberFormat="1" applyBorder="1" applyAlignment="1">
      <alignment horizontal="center" vertical="center"/>
    </xf>
    <xf numFmtId="0" fontId="3" fillId="4" borderId="1" xfId="0" applyFont="1" applyFill="1" applyBorder="1" applyAlignment="1">
      <alignment horizontal="center" wrapText="1"/>
    </xf>
  </cellXfs>
  <cellStyles count="3">
    <cellStyle name="Migliaia" xfId="1" builtinId="3"/>
    <cellStyle name="Normale" xfId="0" builtinId="0"/>
    <cellStyle name="Normale 2" xfId="2" xr:uid="{52947C55-AA97-3C4E-855A-EC1995AEF407}"/>
  </cellStyles>
  <dxfs count="7">
    <dxf>
      <fill>
        <patternFill patternType="solid">
          <fgColor rgb="FFDDF2F0"/>
          <bgColor rgb="FFDDF2F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26A69A"/>
          <bgColor rgb="FF26A69A"/>
        </patternFill>
      </fill>
    </dxf>
    <dxf>
      <fill>
        <patternFill patternType="solid">
          <fgColor rgb="FFFDDCE8"/>
          <bgColor rgb="FFFDDCE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DDCE8"/>
          <bgColor rgb="FFFDDCE8"/>
        </patternFill>
      </fill>
    </dxf>
    <dxf>
      <fill>
        <patternFill patternType="solid">
          <fgColor rgb="FFFFFFFF"/>
          <bgColor rgb="FFFFFFFF"/>
        </patternFill>
      </fill>
    </dxf>
  </dxfs>
  <tableStyles count="3">
    <tableStyle name="Giornata 3-style" pivot="0" count="2" xr9:uid="{00000000-0011-0000-FFFF-FFFF00000000}">
      <tableStyleElement type="firstRowStripe" dxfId="6"/>
      <tableStyleElement type="secondRowStripe" dxfId="5"/>
    </tableStyle>
    <tableStyle name="Giornata 4-style" pivot="0" count="2" xr9:uid="{00000000-0011-0000-FFFF-FFFF01000000}">
      <tableStyleElement type="firstRowStripe" dxfId="4"/>
      <tableStyleElement type="secondRowStripe" dxfId="3"/>
    </tableStyle>
    <tableStyle name="Giornata 6-style" pivot="0" count="3" xr9:uid="{00000000-0011-0000-FFFF-FFFF02000000}">
      <tableStyleElement type="headerRow" dxfId="2"/>
      <tableStyleElement type="firstRowStripe" dxfId="1"/>
      <tableStyleElement type="secondRowStripe" dxfId="0"/>
    </tableStyle>
  </tableStyles>
  <colors>
    <mruColors>
      <color rgb="FF89C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BDD08-4F99-6B48-BC95-217388259707}">
  <dimension ref="B2:F41"/>
  <sheetViews>
    <sheetView tabSelected="1" workbookViewId="0">
      <selection activeCell="H36" sqref="H36"/>
    </sheetView>
  </sheetViews>
  <sheetFormatPr baseColWidth="10" defaultRowHeight="13" x14ac:dyDescent="0.15"/>
  <cols>
    <col min="1" max="1" width="4.33203125" customWidth="1"/>
    <col min="2" max="2" width="17.83203125" bestFit="1" customWidth="1"/>
    <col min="3" max="3" width="10.83203125" style="2" customWidth="1"/>
    <col min="5" max="5" width="4.5" customWidth="1"/>
  </cols>
  <sheetData>
    <row r="2" spans="2:6" x14ac:dyDescent="0.15">
      <c r="B2" s="1" t="s">
        <v>51</v>
      </c>
      <c r="C2" s="122"/>
    </row>
    <row r="3" spans="2:6" x14ac:dyDescent="0.15">
      <c r="B3" s="1"/>
      <c r="C3" s="122"/>
    </row>
    <row r="4" spans="2:6" x14ac:dyDescent="0.15">
      <c r="B4" s="121" t="s">
        <v>67</v>
      </c>
      <c r="C4" s="123" t="s">
        <v>68</v>
      </c>
      <c r="D4" s="123" t="s">
        <v>69</v>
      </c>
      <c r="E4" s="1"/>
    </row>
    <row r="5" spans="2:6" x14ac:dyDescent="0.15">
      <c r="B5" s="116" t="s">
        <v>5</v>
      </c>
      <c r="C5" s="124"/>
      <c r="D5" s="7">
        <v>1225.1386997940208</v>
      </c>
      <c r="F5" s="117" t="s">
        <v>52</v>
      </c>
    </row>
    <row r="6" spans="2:6" x14ac:dyDescent="0.15">
      <c r="B6" s="116" t="s">
        <v>1</v>
      </c>
      <c r="C6" s="124"/>
      <c r="D6" s="7">
        <v>1214.9593435772283</v>
      </c>
    </row>
    <row r="7" spans="2:6" x14ac:dyDescent="0.15">
      <c r="B7" s="116" t="s">
        <v>15</v>
      </c>
      <c r="C7" s="124"/>
      <c r="D7" s="7">
        <v>1214.2764037654631</v>
      </c>
      <c r="F7" s="1" t="s">
        <v>53</v>
      </c>
    </row>
    <row r="8" spans="2:6" x14ac:dyDescent="0.15">
      <c r="B8" s="116" t="s">
        <v>3</v>
      </c>
      <c r="C8" s="124"/>
      <c r="D8" s="7">
        <v>1213.3065366564254</v>
      </c>
      <c r="F8" s="1" t="s">
        <v>54</v>
      </c>
    </row>
    <row r="9" spans="2:6" x14ac:dyDescent="0.15">
      <c r="B9" s="116" t="s">
        <v>41</v>
      </c>
      <c r="C9" s="124"/>
      <c r="D9" s="7">
        <v>1206.4949246128012</v>
      </c>
      <c r="F9" s="1" t="s">
        <v>55</v>
      </c>
    </row>
    <row r="10" spans="2:6" x14ac:dyDescent="0.15">
      <c r="B10" s="116" t="s">
        <v>21</v>
      </c>
      <c r="C10" s="124"/>
      <c r="D10" s="7">
        <v>1202.0877885595103</v>
      </c>
      <c r="F10" s="1" t="s">
        <v>56</v>
      </c>
    </row>
    <row r="11" spans="2:6" x14ac:dyDescent="0.15">
      <c r="B11" s="116" t="s">
        <v>12</v>
      </c>
      <c r="C11" s="124">
        <v>1</v>
      </c>
      <c r="D11" s="7">
        <v>1201.9835319877966</v>
      </c>
      <c r="F11" s="1" t="s">
        <v>57</v>
      </c>
    </row>
    <row r="12" spans="2:6" x14ac:dyDescent="0.15">
      <c r="B12" s="116" t="s">
        <v>14</v>
      </c>
      <c r="C12" s="124">
        <v>1</v>
      </c>
      <c r="D12" s="7">
        <v>1201.5948702472253</v>
      </c>
      <c r="F12" s="1" t="s">
        <v>58</v>
      </c>
    </row>
    <row r="13" spans="2:6" x14ac:dyDescent="0.15">
      <c r="B13" s="116" t="s">
        <v>7</v>
      </c>
      <c r="C13" s="124">
        <v>1</v>
      </c>
      <c r="D13" s="7">
        <v>1201.3031957235914</v>
      </c>
      <c r="F13" s="1" t="s">
        <v>59</v>
      </c>
    </row>
    <row r="14" spans="2:6" x14ac:dyDescent="0.15">
      <c r="B14" s="116" t="s">
        <v>2</v>
      </c>
      <c r="C14" s="124"/>
      <c r="D14" s="7">
        <v>1200.9232667112562</v>
      </c>
      <c r="F14" s="1" t="s">
        <v>60</v>
      </c>
    </row>
    <row r="15" spans="2:6" x14ac:dyDescent="0.15">
      <c r="B15" s="116" t="s">
        <v>10</v>
      </c>
      <c r="C15" s="124"/>
      <c r="D15" s="7">
        <v>1199.556664119588</v>
      </c>
    </row>
    <row r="16" spans="2:6" x14ac:dyDescent="0.15">
      <c r="B16" s="116" t="s">
        <v>18</v>
      </c>
      <c r="C16" s="124"/>
      <c r="D16" s="7">
        <v>1198.4362251074795</v>
      </c>
      <c r="F16" s="1" t="s">
        <v>61</v>
      </c>
    </row>
    <row r="17" spans="2:6" x14ac:dyDescent="0.15">
      <c r="B17" s="116" t="s">
        <v>9</v>
      </c>
      <c r="C17" s="124"/>
      <c r="D17" s="7">
        <v>1197.0658867388827</v>
      </c>
      <c r="F17" s="1" t="s">
        <v>62</v>
      </c>
    </row>
    <row r="18" spans="2:6" x14ac:dyDescent="0.15">
      <c r="B18" s="116" t="s">
        <v>6</v>
      </c>
      <c r="C18" s="124">
        <v>1</v>
      </c>
      <c r="D18" s="7">
        <v>1196.283344838384</v>
      </c>
    </row>
    <row r="19" spans="2:6" x14ac:dyDescent="0.15">
      <c r="B19" s="116" t="s">
        <v>0</v>
      </c>
      <c r="C19" s="124">
        <v>1</v>
      </c>
      <c r="D19" s="7">
        <v>1196.2120869374905</v>
      </c>
      <c r="F19" s="1" t="s">
        <v>63</v>
      </c>
    </row>
    <row r="20" spans="2:6" x14ac:dyDescent="0.15">
      <c r="B20" s="116" t="s">
        <v>17</v>
      </c>
      <c r="C20" s="124">
        <v>1</v>
      </c>
      <c r="D20" s="7">
        <v>1194.6094605932005</v>
      </c>
      <c r="F20" s="1" t="s">
        <v>66</v>
      </c>
    </row>
    <row r="21" spans="2:6" x14ac:dyDescent="0.15">
      <c r="B21" s="116" t="s">
        <v>11</v>
      </c>
      <c r="C21" s="124">
        <v>1</v>
      </c>
      <c r="D21" s="7">
        <v>1193.7558707472906</v>
      </c>
    </row>
    <row r="22" spans="2:6" x14ac:dyDescent="0.15">
      <c r="B22" s="116" t="s">
        <v>4</v>
      </c>
      <c r="C22" s="124">
        <v>1</v>
      </c>
      <c r="D22" s="7">
        <v>1193.6853648037174</v>
      </c>
      <c r="F22" s="117" t="s">
        <v>70</v>
      </c>
    </row>
    <row r="23" spans="2:6" x14ac:dyDescent="0.15">
      <c r="B23" s="116" t="s">
        <v>19</v>
      </c>
      <c r="C23" s="124">
        <v>1</v>
      </c>
      <c r="D23" s="7">
        <v>1193.2578940030571</v>
      </c>
    </row>
    <row r="24" spans="2:6" x14ac:dyDescent="0.15">
      <c r="B24" s="116" t="s">
        <v>13</v>
      </c>
      <c r="C24" s="124"/>
      <c r="D24" s="7">
        <v>1189.0506449621444</v>
      </c>
    </row>
    <row r="25" spans="2:6" x14ac:dyDescent="0.15">
      <c r="B25" s="116" t="s">
        <v>16</v>
      </c>
      <c r="C25" s="124">
        <v>1</v>
      </c>
      <c r="D25" s="7">
        <v>1188.7475557882253</v>
      </c>
    </row>
    <row r="26" spans="2:6" x14ac:dyDescent="0.15">
      <c r="B26" s="116" t="s">
        <v>8</v>
      </c>
      <c r="C26" s="124">
        <v>1</v>
      </c>
      <c r="D26" s="7">
        <v>1183.5659581607254</v>
      </c>
    </row>
    <row r="27" spans="2:6" s="118" customFormat="1" x14ac:dyDescent="0.15">
      <c r="B27" s="119"/>
      <c r="C27" s="125"/>
      <c r="D27" s="120"/>
    </row>
    <row r="28" spans="2:6" x14ac:dyDescent="0.15">
      <c r="B28" s="116" t="s">
        <v>64</v>
      </c>
      <c r="C28" s="124"/>
      <c r="D28" s="126">
        <f>STDEVPA(D5:D26)</f>
        <v>9.5340537890008576</v>
      </c>
    </row>
    <row r="29" spans="2:6" x14ac:dyDescent="0.15">
      <c r="B29" s="116" t="s">
        <v>65</v>
      </c>
      <c r="C29" s="124"/>
      <c r="D29" s="6">
        <f>AVERAGE(D5:D26)</f>
        <v>1200.2861599288865</v>
      </c>
    </row>
    <row r="32" spans="2:6" x14ac:dyDescent="0.15">
      <c r="B32" s="117" t="s">
        <v>71</v>
      </c>
    </row>
    <row r="34" spans="2:4" ht="28" x14ac:dyDescent="0.15">
      <c r="B34" s="121" t="s">
        <v>67</v>
      </c>
      <c r="C34" s="123" t="s">
        <v>68</v>
      </c>
      <c r="D34" s="127" t="s">
        <v>72</v>
      </c>
    </row>
    <row r="35" spans="2:4" x14ac:dyDescent="0.15">
      <c r="B35" s="116" t="s">
        <v>73</v>
      </c>
      <c r="C35" s="124">
        <v>2</v>
      </c>
      <c r="D35" s="7">
        <f>1200-$D$28</f>
        <v>1190.4659462109992</v>
      </c>
    </row>
    <row r="36" spans="2:4" x14ac:dyDescent="0.15">
      <c r="B36" s="116" t="s">
        <v>74</v>
      </c>
      <c r="C36" s="124">
        <v>2</v>
      </c>
      <c r="D36" s="7">
        <f t="shared" ref="D36:D41" si="0">1200-$D$28</f>
        <v>1190.4659462109992</v>
      </c>
    </row>
    <row r="37" spans="2:4" x14ac:dyDescent="0.15">
      <c r="B37" s="116" t="s">
        <v>75</v>
      </c>
      <c r="C37" s="124">
        <v>2</v>
      </c>
      <c r="D37" s="7">
        <f t="shared" si="0"/>
        <v>1190.4659462109992</v>
      </c>
    </row>
    <row r="38" spans="2:4" x14ac:dyDescent="0.15">
      <c r="B38" s="116" t="s">
        <v>76</v>
      </c>
      <c r="C38" s="124">
        <v>2</v>
      </c>
      <c r="D38" s="7">
        <f t="shared" si="0"/>
        <v>1190.4659462109992</v>
      </c>
    </row>
    <row r="39" spans="2:4" x14ac:dyDescent="0.15">
      <c r="B39" s="116" t="s">
        <v>77</v>
      </c>
      <c r="C39" s="124">
        <v>2</v>
      </c>
      <c r="D39" s="7">
        <f t="shared" si="0"/>
        <v>1190.4659462109992</v>
      </c>
    </row>
    <row r="40" spans="2:4" x14ac:dyDescent="0.15">
      <c r="B40" s="116" t="s">
        <v>78</v>
      </c>
      <c r="C40" s="124">
        <v>2</v>
      </c>
      <c r="D40" s="7">
        <f t="shared" si="0"/>
        <v>1190.4659462109992</v>
      </c>
    </row>
    <row r="41" spans="2:4" x14ac:dyDescent="0.15">
      <c r="B41" s="116" t="s">
        <v>79</v>
      </c>
      <c r="C41" s="124">
        <v>2</v>
      </c>
      <c r="D41" s="7">
        <f t="shared" si="0"/>
        <v>1190.4659462109992</v>
      </c>
    </row>
  </sheetData>
  <sortState xmlns:xlrd2="http://schemas.microsoft.com/office/spreadsheetml/2017/richdata2" ref="B5:D26">
    <sortCondition descending="1" ref="D5:D2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DC2FE-C886-974A-9A3F-B78E3C211BF6}">
  <dimension ref="A1:AC34"/>
  <sheetViews>
    <sheetView zoomScale="99" workbookViewId="0">
      <selection activeCell="AC29" sqref="AC29"/>
    </sheetView>
  </sheetViews>
  <sheetFormatPr baseColWidth="10" defaultRowHeight="13" x14ac:dyDescent="0.15"/>
  <cols>
    <col min="1" max="1" width="19.5" style="4" bestFit="1" customWidth="1"/>
    <col min="2" max="2" width="2" style="4" customWidth="1"/>
    <col min="3" max="3" width="5.6640625" style="4" bestFit="1" customWidth="1"/>
    <col min="4" max="4" width="5" style="4" bestFit="1" customWidth="1"/>
    <col min="5" max="5" width="7.33203125" style="3" bestFit="1" customWidth="1"/>
    <col min="6" max="6" width="6" style="4" bestFit="1" customWidth="1"/>
    <col min="7" max="7" width="7.5" style="4" customWidth="1"/>
    <col min="8" max="8" width="4.6640625" style="4" bestFit="1" customWidth="1"/>
    <col min="9" max="9" width="9.1640625" style="4" bestFit="1" customWidth="1"/>
    <col min="10" max="10" width="7.1640625" style="4" bestFit="1" customWidth="1"/>
    <col min="11" max="11" width="8" style="4" customWidth="1"/>
    <col min="12" max="12" width="4.6640625" style="4" bestFit="1" customWidth="1"/>
    <col min="13" max="13" width="7.1640625" style="4" bestFit="1" customWidth="1"/>
    <col min="14" max="14" width="7.33203125" style="4" bestFit="1" customWidth="1"/>
    <col min="15" max="15" width="8.1640625" style="4" bestFit="1" customWidth="1"/>
    <col min="16" max="16" width="2.5" style="4" customWidth="1"/>
    <col min="17" max="17" width="5" style="3" bestFit="1" customWidth="1"/>
    <col min="18" max="18" width="5.6640625" style="3" bestFit="1" customWidth="1"/>
    <col min="19" max="19" width="7.33203125" style="3" bestFit="1" customWidth="1"/>
    <col min="20" max="20" width="6" style="3" bestFit="1" customWidth="1"/>
    <col min="21" max="21" width="7.83203125" style="3" bestFit="1" customWidth="1"/>
    <col min="22" max="22" width="4.6640625" style="3" bestFit="1" customWidth="1"/>
    <col min="23" max="23" width="9.1640625" style="3" bestFit="1" customWidth="1"/>
    <col min="24" max="24" width="7.1640625" style="3" bestFit="1" customWidth="1"/>
    <col min="25" max="25" width="8.1640625" style="3" bestFit="1" customWidth="1"/>
    <col min="26" max="26" width="4.6640625" style="3" bestFit="1" customWidth="1"/>
    <col min="27" max="27" width="7.1640625" style="3" bestFit="1" customWidth="1"/>
    <col min="28" max="28" width="7.33203125" style="3" bestFit="1" customWidth="1"/>
    <col min="29" max="29" width="10.5" style="3" bestFit="1" customWidth="1"/>
    <col min="30" max="16384" width="10.83203125" style="3"/>
  </cols>
  <sheetData>
    <row r="1" spans="1:29" x14ac:dyDescent="0.15">
      <c r="A1" s="5" t="s">
        <v>47</v>
      </c>
      <c r="B1" s="5"/>
      <c r="G1" s="96" t="s">
        <v>40</v>
      </c>
      <c r="H1" s="96"/>
      <c r="I1" s="96"/>
      <c r="J1" s="10">
        <v>4</v>
      </c>
      <c r="M1" s="62" t="s">
        <v>45</v>
      </c>
      <c r="N1" s="4">
        <v>40</v>
      </c>
    </row>
    <row r="2" spans="1:29" ht="14" thickBot="1" x14ac:dyDescent="0.2"/>
    <row r="3" spans="1:29" s="9" customFormat="1" ht="39" x14ac:dyDescent="0.15">
      <c r="A3" s="14" t="s">
        <v>28</v>
      </c>
      <c r="C3" s="38" t="s">
        <v>20</v>
      </c>
      <c r="D3" s="39" t="s">
        <v>29</v>
      </c>
      <c r="E3" s="39" t="s">
        <v>27</v>
      </c>
      <c r="F3" s="40" t="s">
        <v>32</v>
      </c>
      <c r="G3" s="40" t="s">
        <v>33</v>
      </c>
      <c r="H3" s="40" t="s">
        <v>35</v>
      </c>
      <c r="I3" s="40" t="s">
        <v>37</v>
      </c>
      <c r="J3" s="40" t="s">
        <v>38</v>
      </c>
      <c r="K3" s="40" t="s">
        <v>34</v>
      </c>
      <c r="L3" s="40" t="s">
        <v>31</v>
      </c>
      <c r="M3" s="40" t="s">
        <v>30</v>
      </c>
      <c r="N3" s="40" t="s">
        <v>36</v>
      </c>
      <c r="O3" s="41" t="s">
        <v>39</v>
      </c>
      <c r="P3" s="36"/>
      <c r="Q3" s="38" t="s">
        <v>20</v>
      </c>
      <c r="R3" s="39" t="s">
        <v>20</v>
      </c>
      <c r="S3" s="39" t="s">
        <v>27</v>
      </c>
      <c r="T3" s="40" t="s">
        <v>32</v>
      </c>
      <c r="U3" s="40" t="s">
        <v>33</v>
      </c>
      <c r="V3" s="40" t="s">
        <v>35</v>
      </c>
      <c r="W3" s="40" t="s">
        <v>37</v>
      </c>
      <c r="X3" s="40" t="s">
        <v>38</v>
      </c>
      <c r="Y3" s="40" t="s">
        <v>34</v>
      </c>
      <c r="Z3" s="40" t="s">
        <v>31</v>
      </c>
      <c r="AA3" s="40" t="s">
        <v>30</v>
      </c>
      <c r="AB3" s="40" t="s">
        <v>36</v>
      </c>
      <c r="AC3" s="41" t="s">
        <v>39</v>
      </c>
    </row>
    <row r="4" spans="1:29" x14ac:dyDescent="0.15">
      <c r="A4" s="58" t="s">
        <v>48</v>
      </c>
      <c r="B4" s="56"/>
      <c r="C4" s="57">
        <v>2</v>
      </c>
      <c r="D4" s="19">
        <v>1</v>
      </c>
      <c r="E4" s="18" t="s">
        <v>24</v>
      </c>
      <c r="F4" s="19">
        <v>1200</v>
      </c>
      <c r="G4" s="64">
        <f>+AVERAGE(F4:F9)</f>
        <v>1200</v>
      </c>
      <c r="H4" s="67">
        <f>(1/(1+10^(($G$10-$G$4)/400)))</f>
        <v>0.5</v>
      </c>
      <c r="I4" s="70">
        <f>SUM(J4:J9)</f>
        <v>35</v>
      </c>
      <c r="J4" s="11">
        <v>6</v>
      </c>
      <c r="K4" s="22">
        <f>+J4/I4</f>
        <v>0.17142857142857143</v>
      </c>
      <c r="L4" s="73">
        <f>+N1</f>
        <v>40</v>
      </c>
      <c r="M4" s="83">
        <v>0</v>
      </c>
      <c r="N4" s="20">
        <f>IF($M$4=0,$L$4*($M$4-$H$4)*(1-K4)/($J$1-1),$L$4*($M$4-$H$4)*K4)</f>
        <v>-5.5238095238095228</v>
      </c>
      <c r="O4" s="43">
        <f>+F4+N4</f>
        <v>1194.4761904761904</v>
      </c>
      <c r="P4" s="37"/>
      <c r="Q4" s="42">
        <v>2</v>
      </c>
      <c r="R4" s="18">
        <v>2</v>
      </c>
      <c r="S4" s="18" t="s">
        <v>25</v>
      </c>
      <c r="T4" s="23">
        <v>1200</v>
      </c>
      <c r="U4" s="64">
        <f>+AVERAGE(T4:T9)</f>
        <v>1196.3809523809523</v>
      </c>
      <c r="V4" s="67">
        <f>(1/(1+10^(($U$10-$U$4)/400)))</f>
        <v>0.48759873727890607</v>
      </c>
      <c r="W4" s="92">
        <f>SUM(X4:X9)</f>
        <v>27</v>
      </c>
      <c r="X4" s="11">
        <v>-1</v>
      </c>
      <c r="Y4" s="22">
        <f>+X4/W4</f>
        <v>-3.7037037037037035E-2</v>
      </c>
      <c r="Z4" s="73">
        <f>+N1</f>
        <v>40</v>
      </c>
      <c r="AA4" s="86">
        <v>0</v>
      </c>
      <c r="AB4" s="20">
        <f>IF($AA$4=0,$Z$4*($AA$4-$V$4)*(1-Y4)/($J$1-1),$Z$4*($AA$4-$V$4)*Y4)</f>
        <v>-6.7421059969428976</v>
      </c>
      <c r="AC4" s="43">
        <f>+T4+AB4</f>
        <v>1193.2578940030571</v>
      </c>
    </row>
    <row r="5" spans="1:29" x14ac:dyDescent="0.15">
      <c r="A5" s="59" t="s">
        <v>10</v>
      </c>
      <c r="B5" s="56"/>
      <c r="C5" s="44">
        <v>2</v>
      </c>
      <c r="D5" s="24">
        <v>1</v>
      </c>
      <c r="E5" s="25" t="s">
        <v>24</v>
      </c>
      <c r="F5" s="24">
        <v>1200</v>
      </c>
      <c r="G5" s="65"/>
      <c r="H5" s="68"/>
      <c r="I5" s="71"/>
      <c r="J5" s="12">
        <v>17</v>
      </c>
      <c r="K5" s="28">
        <f>+J5/I4</f>
        <v>0.48571428571428571</v>
      </c>
      <c r="L5" s="74"/>
      <c r="M5" s="84"/>
      <c r="N5" s="26">
        <f>IF($M$4=0,$L$4*($M$4-$H$4)*(1-K5)/($J$1-1),$L$4*($M$4-$H$4)*K5)</f>
        <v>-3.4285714285714284</v>
      </c>
      <c r="O5" s="45">
        <f t="shared" ref="O5:O13" si="0">+F5+N5</f>
        <v>1196.5714285714287</v>
      </c>
      <c r="P5" s="37"/>
      <c r="Q5" s="44">
        <v>2</v>
      </c>
      <c r="R5" s="24">
        <v>2</v>
      </c>
      <c r="S5" s="25" t="s">
        <v>25</v>
      </c>
      <c r="T5" s="29">
        <f t="shared" ref="T5:T7" si="1">+O5</f>
        <v>1196.5714285714287</v>
      </c>
      <c r="U5" s="65"/>
      <c r="V5" s="68"/>
      <c r="W5" s="93"/>
      <c r="X5" s="12">
        <v>24</v>
      </c>
      <c r="Y5" s="28">
        <f>+X5/W4</f>
        <v>0.88888888888888884</v>
      </c>
      <c r="Z5" s="74"/>
      <c r="AA5" s="87"/>
      <c r="AB5" s="26">
        <f>IF($AA$4=0,$Z$4*($AA$4-$V$4)*(1-Y5)/($J$1-1),$Z$4*($AA$4-$V$4)*Y5)</f>
        <v>-0.72236849967245365</v>
      </c>
      <c r="AC5" s="45">
        <f>+T5+AB5</f>
        <v>1195.8490600717562</v>
      </c>
    </row>
    <row r="6" spans="1:29" x14ac:dyDescent="0.15">
      <c r="A6" s="59" t="s">
        <v>13</v>
      </c>
      <c r="B6" s="56"/>
      <c r="C6" s="44">
        <v>2</v>
      </c>
      <c r="D6" s="24">
        <v>1</v>
      </c>
      <c r="E6" s="25" t="s">
        <v>24</v>
      </c>
      <c r="F6" s="24">
        <v>1200</v>
      </c>
      <c r="G6" s="65"/>
      <c r="H6" s="68"/>
      <c r="I6" s="71"/>
      <c r="J6" s="12">
        <v>7</v>
      </c>
      <c r="K6" s="28">
        <f>+J6/I4</f>
        <v>0.2</v>
      </c>
      <c r="L6" s="74"/>
      <c r="M6" s="84"/>
      <c r="N6" s="26">
        <f>IF($M$4=0,$L$4*($M$4-$H$4)*(1-K6)/($J$1-1),$L$4*($M$4-$H$4)*K6)</f>
        <v>-5.333333333333333</v>
      </c>
      <c r="O6" s="45">
        <f t="shared" si="0"/>
        <v>1194.6666666666667</v>
      </c>
      <c r="P6" s="37"/>
      <c r="Q6" s="44">
        <v>2</v>
      </c>
      <c r="R6" s="24">
        <v>2</v>
      </c>
      <c r="S6" s="25" t="s">
        <v>25</v>
      </c>
      <c r="T6" s="29">
        <f t="shared" si="1"/>
        <v>1194.6666666666667</v>
      </c>
      <c r="U6" s="65"/>
      <c r="V6" s="68"/>
      <c r="W6" s="93"/>
      <c r="X6" s="12">
        <v>0</v>
      </c>
      <c r="Y6" s="28">
        <f>+X6/W4</f>
        <v>0</v>
      </c>
      <c r="Z6" s="74"/>
      <c r="AA6" s="87"/>
      <c r="AB6" s="26">
        <f t="shared" ref="AB6:AB7" si="2">IF($AA$4=0,$Z$4*($AA$4-$V$4)*(1-Y6)/($J$1-1),$Z$4*($AA$4-$V$4)*Y6)</f>
        <v>-6.5013164970520805</v>
      </c>
      <c r="AC6" s="45">
        <f t="shared" ref="AC5:AC7" si="3">+T6+AB6</f>
        <v>1188.1653501696146</v>
      </c>
    </row>
    <row r="7" spans="1:29" x14ac:dyDescent="0.15">
      <c r="A7" s="59" t="s">
        <v>16</v>
      </c>
      <c r="B7" s="56"/>
      <c r="C7" s="44">
        <v>2</v>
      </c>
      <c r="D7" s="24">
        <v>1</v>
      </c>
      <c r="E7" s="25" t="s">
        <v>24</v>
      </c>
      <c r="F7" s="24">
        <v>1200</v>
      </c>
      <c r="G7" s="65"/>
      <c r="H7" s="68"/>
      <c r="I7" s="71"/>
      <c r="J7" s="12">
        <v>5</v>
      </c>
      <c r="K7" s="28">
        <f>+J7/I4</f>
        <v>0.14285714285714285</v>
      </c>
      <c r="L7" s="74"/>
      <c r="M7" s="84"/>
      <c r="N7" s="26">
        <f>IF($M$4=0,$L$4*($M$4-$H$4)*(1-K7)/($J$1-1),$L$4*($M$4-$H$4)*K7)</f>
        <v>-5.7142857142857153</v>
      </c>
      <c r="O7" s="45">
        <f t="shared" si="0"/>
        <v>1194.2857142857142</v>
      </c>
      <c r="P7" s="37"/>
      <c r="Q7" s="44">
        <v>2</v>
      </c>
      <c r="R7" s="24">
        <v>2</v>
      </c>
      <c r="S7" s="25" t="s">
        <v>25</v>
      </c>
      <c r="T7" s="29">
        <f t="shared" si="1"/>
        <v>1194.2857142857142</v>
      </c>
      <c r="U7" s="65"/>
      <c r="V7" s="68"/>
      <c r="W7" s="93"/>
      <c r="X7" s="12">
        <v>4</v>
      </c>
      <c r="Y7" s="28">
        <f>+X7/W4</f>
        <v>0.14814814814814814</v>
      </c>
      <c r="Z7" s="74"/>
      <c r="AA7" s="87"/>
      <c r="AB7" s="26">
        <f t="shared" si="2"/>
        <v>-5.5381584974888094</v>
      </c>
      <c r="AC7" s="45">
        <f t="shared" si="3"/>
        <v>1188.7475557882253</v>
      </c>
    </row>
    <row r="8" spans="1:29" x14ac:dyDescent="0.15">
      <c r="A8" s="59"/>
      <c r="B8" s="56"/>
      <c r="C8" s="44"/>
      <c r="D8" s="24"/>
      <c r="E8" s="25"/>
      <c r="F8" s="24"/>
      <c r="G8" s="65"/>
      <c r="H8" s="68"/>
      <c r="I8" s="71"/>
      <c r="J8" s="12"/>
      <c r="K8" s="28"/>
      <c r="L8" s="74"/>
      <c r="M8" s="84"/>
      <c r="N8" s="26"/>
      <c r="O8" s="45"/>
      <c r="P8" s="37"/>
      <c r="Q8" s="44"/>
      <c r="R8" s="24"/>
      <c r="S8" s="25"/>
      <c r="T8" s="29"/>
      <c r="U8" s="65"/>
      <c r="V8" s="68"/>
      <c r="W8" s="93"/>
      <c r="X8" s="12"/>
      <c r="Y8" s="28"/>
      <c r="Z8" s="74"/>
      <c r="AA8" s="87"/>
      <c r="AB8" s="26"/>
      <c r="AC8" s="45"/>
    </row>
    <row r="9" spans="1:29" x14ac:dyDescent="0.15">
      <c r="A9" s="60"/>
      <c r="B9" s="56"/>
      <c r="C9" s="46"/>
      <c r="D9" s="30"/>
      <c r="E9" s="31"/>
      <c r="F9" s="30"/>
      <c r="G9" s="79"/>
      <c r="H9" s="80"/>
      <c r="I9" s="81"/>
      <c r="J9" s="13"/>
      <c r="K9" s="34"/>
      <c r="L9" s="82"/>
      <c r="M9" s="85"/>
      <c r="N9" s="32"/>
      <c r="O9" s="47"/>
      <c r="P9" s="37"/>
      <c r="Q9" s="46"/>
      <c r="R9" s="30"/>
      <c r="S9" s="31"/>
      <c r="T9" s="35"/>
      <c r="U9" s="79"/>
      <c r="V9" s="80"/>
      <c r="W9" s="94"/>
      <c r="X9" s="13"/>
      <c r="Y9" s="34"/>
      <c r="Z9" s="82"/>
      <c r="AA9" s="88"/>
      <c r="AB9" s="32"/>
      <c r="AC9" s="47"/>
    </row>
    <row r="10" spans="1:29" x14ac:dyDescent="0.15">
      <c r="A10" s="58" t="s">
        <v>22</v>
      </c>
      <c r="B10" s="56"/>
      <c r="C10" s="42">
        <v>2</v>
      </c>
      <c r="D10" s="19">
        <v>1</v>
      </c>
      <c r="E10" s="18" t="s">
        <v>25</v>
      </c>
      <c r="F10" s="19">
        <v>1200</v>
      </c>
      <c r="G10" s="64">
        <f>+AVERAGE(F10:F15)</f>
        <v>1200</v>
      </c>
      <c r="H10" s="67">
        <f>1-H4</f>
        <v>0.5</v>
      </c>
      <c r="I10" s="70">
        <f>SUM(J10:J15)</f>
        <v>89</v>
      </c>
      <c r="J10" s="11">
        <v>26</v>
      </c>
      <c r="K10" s="22">
        <f>+J10/I10</f>
        <v>0.29213483146067415</v>
      </c>
      <c r="L10" s="73">
        <f>+N1</f>
        <v>40</v>
      </c>
      <c r="M10" s="76">
        <v>1</v>
      </c>
      <c r="N10" s="20">
        <f>IF($M$10=0,$L$10*($M$10-$H$10)*(1-K10)/($J$1-1),$L$10*($M$10-$H$10)*K10)</f>
        <v>5.8426966292134832</v>
      </c>
      <c r="O10" s="43">
        <f t="shared" si="0"/>
        <v>1205.8426966292134</v>
      </c>
      <c r="P10" s="37"/>
      <c r="Q10" s="42">
        <v>2</v>
      </c>
      <c r="R10" s="19">
        <v>2</v>
      </c>
      <c r="S10" s="18" t="s">
        <v>24</v>
      </c>
      <c r="T10" s="23">
        <f>+O10</f>
        <v>1205.8426966292134</v>
      </c>
      <c r="U10" s="64">
        <f>+AVERAGE(T10:T15)</f>
        <v>1205</v>
      </c>
      <c r="V10" s="67">
        <f>1-V4</f>
        <v>0.51240126272109388</v>
      </c>
      <c r="W10" s="92">
        <f>SUM(X10:X15)</f>
        <v>98</v>
      </c>
      <c r="X10" s="11">
        <v>31</v>
      </c>
      <c r="Y10" s="22">
        <f>+X10/W10</f>
        <v>0.31632653061224492</v>
      </c>
      <c r="Z10" s="73">
        <f>+N1</f>
        <v>40</v>
      </c>
      <c r="AA10" s="89">
        <v>1</v>
      </c>
      <c r="AB10" s="20">
        <f>IF($AA$10=0,$Z$10*($AA$10-$V$10)*(1-Y10)/($J$1-1),$Z$10*($AA$10-$V$10)*Y10)</f>
        <v>6.1696166757739146</v>
      </c>
      <c r="AC10" s="43">
        <f>+T10+AB10</f>
        <v>1212.0123133049874</v>
      </c>
    </row>
    <row r="11" spans="1:29" x14ac:dyDescent="0.15">
      <c r="A11" s="59" t="s">
        <v>23</v>
      </c>
      <c r="B11" s="56"/>
      <c r="C11" s="44">
        <v>2</v>
      </c>
      <c r="D11" s="24">
        <v>1</v>
      </c>
      <c r="E11" s="25" t="s">
        <v>25</v>
      </c>
      <c r="F11" s="24">
        <v>1200</v>
      </c>
      <c r="G11" s="65"/>
      <c r="H11" s="68"/>
      <c r="I11" s="71"/>
      <c r="J11" s="12">
        <v>10</v>
      </c>
      <c r="K11" s="28">
        <f>+J11/I10</f>
        <v>0.11235955056179775</v>
      </c>
      <c r="L11" s="74"/>
      <c r="M11" s="77"/>
      <c r="N11" s="26">
        <f>IF($M$10=0,$L$10*($M$10-$H$10)*(1-K11)/($J$1-1),$L$10*($M$10-$H$10)*K11)</f>
        <v>2.2471910112359552</v>
      </c>
      <c r="O11" s="45">
        <f t="shared" si="0"/>
        <v>1202.2471910112361</v>
      </c>
      <c r="P11" s="37"/>
      <c r="Q11" s="44">
        <v>2</v>
      </c>
      <c r="R11" s="24">
        <v>2</v>
      </c>
      <c r="S11" s="25" t="s">
        <v>24</v>
      </c>
      <c r="T11" s="29">
        <f t="shared" ref="T11:T13" si="4">+O11</f>
        <v>1202.2471910112361</v>
      </c>
      <c r="U11" s="65"/>
      <c r="V11" s="68"/>
      <c r="W11" s="93"/>
      <c r="X11" s="12">
        <v>7</v>
      </c>
      <c r="Y11" s="28">
        <f>+X11/W10</f>
        <v>7.1428571428571425E-2</v>
      </c>
      <c r="Z11" s="74"/>
      <c r="AA11" s="90"/>
      <c r="AB11" s="26">
        <f t="shared" ref="AB11:AB13" si="5">IF($AA$10=0,$Z$10*($AA$10-$V$10)*(1-Y11)/($J$1-1),$Z$10*($AA$10-$V$10)*Y11)</f>
        <v>1.3931392493683032</v>
      </c>
      <c r="AC11" s="45">
        <f t="shared" ref="AC11:AC13" si="6">+T11+AB11</f>
        <v>1203.6403302606043</v>
      </c>
    </row>
    <row r="12" spans="1:29" x14ac:dyDescent="0.15">
      <c r="A12" s="59" t="s">
        <v>21</v>
      </c>
      <c r="B12" s="56"/>
      <c r="C12" s="44">
        <v>2</v>
      </c>
      <c r="D12" s="24">
        <v>1</v>
      </c>
      <c r="E12" s="25" t="s">
        <v>25</v>
      </c>
      <c r="F12" s="24">
        <v>1200</v>
      </c>
      <c r="G12" s="65"/>
      <c r="H12" s="68"/>
      <c r="I12" s="71"/>
      <c r="J12" s="12">
        <v>31</v>
      </c>
      <c r="K12" s="28">
        <f>+J12/I10</f>
        <v>0.34831460674157305</v>
      </c>
      <c r="L12" s="74"/>
      <c r="M12" s="77"/>
      <c r="N12" s="26">
        <f>IF($M$10=0,$L$10*($M$10-$H$10)*(1-K12)/($J$1-1),$L$10*($M$10-$H$10)*K12)</f>
        <v>6.9662921348314608</v>
      </c>
      <c r="O12" s="45">
        <f t="shared" si="0"/>
        <v>1206.9662921348315</v>
      </c>
      <c r="P12" s="37"/>
      <c r="Q12" s="44">
        <v>2</v>
      </c>
      <c r="R12" s="24">
        <v>2</v>
      </c>
      <c r="S12" s="25" t="s">
        <v>24</v>
      </c>
      <c r="T12" s="29">
        <f t="shared" si="4"/>
        <v>1206.9662921348315</v>
      </c>
      <c r="U12" s="65"/>
      <c r="V12" s="68"/>
      <c r="W12" s="93"/>
      <c r="X12" s="12">
        <v>32</v>
      </c>
      <c r="Y12" s="28">
        <f>+X12/W10</f>
        <v>0.32653061224489793</v>
      </c>
      <c r="Z12" s="74"/>
      <c r="AA12" s="90"/>
      <c r="AB12" s="26">
        <f t="shared" si="5"/>
        <v>6.3686365685408139</v>
      </c>
      <c r="AC12" s="45">
        <f t="shared" si="6"/>
        <v>1213.3349287033723</v>
      </c>
    </row>
    <row r="13" spans="1:29" x14ac:dyDescent="0.15">
      <c r="A13" s="59" t="s">
        <v>18</v>
      </c>
      <c r="B13" s="56"/>
      <c r="C13" s="44">
        <v>2</v>
      </c>
      <c r="D13" s="24">
        <v>1</v>
      </c>
      <c r="E13" s="25" t="s">
        <v>25</v>
      </c>
      <c r="F13" s="24">
        <v>1200</v>
      </c>
      <c r="G13" s="65"/>
      <c r="H13" s="68"/>
      <c r="I13" s="71"/>
      <c r="J13" s="12">
        <v>22</v>
      </c>
      <c r="K13" s="28">
        <f>+J13/I10</f>
        <v>0.24719101123595505</v>
      </c>
      <c r="L13" s="74"/>
      <c r="M13" s="77"/>
      <c r="N13" s="26">
        <f>IF($M$10=0,$L$10*($M$10-$H$10)*(1-K13)/($J$1-1),$L$10*($M$10-$H$10)*K13)</f>
        <v>4.9438202247191008</v>
      </c>
      <c r="O13" s="45">
        <f t="shared" si="0"/>
        <v>1204.943820224719</v>
      </c>
      <c r="P13" s="37"/>
      <c r="Q13" s="44">
        <v>2</v>
      </c>
      <c r="R13" s="24">
        <v>2</v>
      </c>
      <c r="S13" s="25" t="s">
        <v>24</v>
      </c>
      <c r="T13" s="29">
        <f t="shared" si="4"/>
        <v>1204.943820224719</v>
      </c>
      <c r="U13" s="65"/>
      <c r="V13" s="68"/>
      <c r="W13" s="93"/>
      <c r="X13" s="12">
        <v>28</v>
      </c>
      <c r="Y13" s="28">
        <f>+X13/W10</f>
        <v>0.2857142857142857</v>
      </c>
      <c r="Z13" s="74"/>
      <c r="AA13" s="90"/>
      <c r="AB13" s="26">
        <f t="shared" si="5"/>
        <v>5.572556997473213</v>
      </c>
      <c r="AC13" s="45">
        <f t="shared" si="6"/>
        <v>1210.5163772221922</v>
      </c>
    </row>
    <row r="14" spans="1:29" x14ac:dyDescent="0.15">
      <c r="A14" s="59"/>
      <c r="B14" s="56"/>
      <c r="C14" s="44"/>
      <c r="D14" s="24"/>
      <c r="E14" s="25"/>
      <c r="F14" s="24"/>
      <c r="G14" s="65"/>
      <c r="H14" s="68"/>
      <c r="I14" s="71"/>
      <c r="J14" s="12"/>
      <c r="K14" s="28"/>
      <c r="L14" s="74"/>
      <c r="M14" s="77"/>
      <c r="N14" s="26"/>
      <c r="O14" s="45"/>
      <c r="P14" s="37"/>
      <c r="Q14" s="44"/>
      <c r="R14" s="24"/>
      <c r="S14" s="25"/>
      <c r="T14" s="29"/>
      <c r="U14" s="65"/>
      <c r="V14" s="68"/>
      <c r="W14" s="93"/>
      <c r="X14" s="12"/>
      <c r="Y14" s="28"/>
      <c r="Z14" s="74"/>
      <c r="AA14" s="90"/>
      <c r="AB14" s="26"/>
      <c r="AC14" s="45"/>
    </row>
    <row r="15" spans="1:29" ht="14" thickBot="1" x14ac:dyDescent="0.2">
      <c r="A15" s="61"/>
      <c r="B15" s="56"/>
      <c r="C15" s="48"/>
      <c r="D15" s="49"/>
      <c r="E15" s="50"/>
      <c r="F15" s="49"/>
      <c r="G15" s="66"/>
      <c r="H15" s="69"/>
      <c r="I15" s="72"/>
      <c r="J15" s="13"/>
      <c r="K15" s="54"/>
      <c r="L15" s="75"/>
      <c r="M15" s="78"/>
      <c r="N15" s="52"/>
      <c r="O15" s="55"/>
      <c r="P15" s="37"/>
      <c r="Q15" s="48"/>
      <c r="R15" s="49"/>
      <c r="S15" s="50"/>
      <c r="T15" s="51"/>
      <c r="U15" s="66"/>
      <c r="V15" s="69"/>
      <c r="W15" s="95"/>
      <c r="X15" s="13"/>
      <c r="Y15" s="34"/>
      <c r="Z15" s="75"/>
      <c r="AA15" s="91"/>
      <c r="AB15" s="52"/>
      <c r="AC15" s="55"/>
    </row>
    <row r="17" spans="1:29" x14ac:dyDescent="0.15">
      <c r="L17" s="8"/>
      <c r="O17" s="3"/>
      <c r="P17" s="3"/>
    </row>
    <row r="20" spans="1:29" x14ac:dyDescent="0.15">
      <c r="A20" s="5" t="s">
        <v>46</v>
      </c>
      <c r="B20" s="5"/>
      <c r="G20" s="96" t="s">
        <v>40</v>
      </c>
      <c r="H20" s="96"/>
      <c r="I20" s="96"/>
      <c r="J20" s="10">
        <v>4</v>
      </c>
      <c r="M20" s="62" t="s">
        <v>45</v>
      </c>
      <c r="N20" s="4">
        <v>40</v>
      </c>
    </row>
    <row r="21" spans="1:29" ht="14" thickBot="1" x14ac:dyDescent="0.2"/>
    <row r="22" spans="1:29" s="9" customFormat="1" ht="39" x14ac:dyDescent="0.15">
      <c r="A22" s="14" t="s">
        <v>28</v>
      </c>
      <c r="C22" s="38" t="s">
        <v>20</v>
      </c>
      <c r="D22" s="39" t="s">
        <v>29</v>
      </c>
      <c r="E22" s="39" t="s">
        <v>27</v>
      </c>
      <c r="F22" s="40" t="s">
        <v>32</v>
      </c>
      <c r="G22" s="40" t="s">
        <v>33</v>
      </c>
      <c r="H22" s="40" t="s">
        <v>35</v>
      </c>
      <c r="I22" s="40" t="s">
        <v>37</v>
      </c>
      <c r="J22" s="40" t="s">
        <v>38</v>
      </c>
      <c r="K22" s="40" t="s">
        <v>34</v>
      </c>
      <c r="L22" s="40" t="s">
        <v>31</v>
      </c>
      <c r="M22" s="40" t="s">
        <v>30</v>
      </c>
      <c r="N22" s="40" t="s">
        <v>36</v>
      </c>
      <c r="O22" s="41" t="s">
        <v>39</v>
      </c>
      <c r="P22" s="36"/>
      <c r="Q22" s="38" t="s">
        <v>29</v>
      </c>
      <c r="R22" s="39" t="s">
        <v>20</v>
      </c>
      <c r="S22" s="39" t="s">
        <v>27</v>
      </c>
      <c r="T22" s="40" t="s">
        <v>32</v>
      </c>
      <c r="U22" s="40" t="s">
        <v>33</v>
      </c>
      <c r="V22" s="40" t="s">
        <v>35</v>
      </c>
      <c r="W22" s="40" t="s">
        <v>37</v>
      </c>
      <c r="X22" s="40" t="s">
        <v>38</v>
      </c>
      <c r="Y22" s="40" t="s">
        <v>34</v>
      </c>
      <c r="Z22" s="40" t="s">
        <v>31</v>
      </c>
      <c r="AA22" s="40" t="s">
        <v>30</v>
      </c>
      <c r="AB22" s="40" t="s">
        <v>36</v>
      </c>
      <c r="AC22" s="41" t="s">
        <v>39</v>
      </c>
    </row>
    <row r="23" spans="1:29" x14ac:dyDescent="0.15">
      <c r="A23" s="58" t="s">
        <v>15</v>
      </c>
      <c r="B23" s="56"/>
      <c r="C23" s="57">
        <v>1</v>
      </c>
      <c r="D23" s="19">
        <v>1</v>
      </c>
      <c r="E23" s="18" t="s">
        <v>24</v>
      </c>
      <c r="F23" s="19">
        <v>1200</v>
      </c>
      <c r="G23" s="64">
        <f>+AVERAGE(F23:F28)</f>
        <v>1200</v>
      </c>
      <c r="H23" s="67">
        <f>(1/(1+10^(($G$10-$G$4)/400)))</f>
        <v>0.5</v>
      </c>
      <c r="I23" s="92">
        <f>SUM(J23:J28)</f>
        <v>11</v>
      </c>
      <c r="J23" s="21">
        <v>2</v>
      </c>
      <c r="K23" s="22">
        <f>+J23/I23</f>
        <v>0.18181818181818182</v>
      </c>
      <c r="L23" s="73">
        <f>+N20</f>
        <v>40</v>
      </c>
      <c r="M23" s="83">
        <v>0</v>
      </c>
      <c r="N23" s="20">
        <f>IF($M$23=0,$L$23*($M$23-$H$23)*(1-K23)/($J$20-1),$L$23*($M$23-$H$23)*K23)</f>
        <v>-5.4545454545454541</v>
      </c>
      <c r="O23" s="43">
        <f>+F23+N23</f>
        <v>1194.5454545454545</v>
      </c>
      <c r="P23" s="37"/>
      <c r="Q23" s="42">
        <v>1</v>
      </c>
      <c r="R23" s="18">
        <v>2</v>
      </c>
      <c r="S23" s="18" t="s">
        <v>25</v>
      </c>
      <c r="T23" s="23">
        <f>+O23</f>
        <v>1194.5454545454545</v>
      </c>
      <c r="U23" s="64">
        <f>+AVERAGE(T23:T28)</f>
        <v>1195</v>
      </c>
      <c r="V23" s="67">
        <f>(1/(1+10^(($U$10-$U$4)/400)))</f>
        <v>0.48759873727890607</v>
      </c>
      <c r="W23" s="92">
        <f>SUM(X23:X28)</f>
        <v>90</v>
      </c>
      <c r="X23" s="21">
        <v>26</v>
      </c>
      <c r="Y23" s="22">
        <f>+X23/W23</f>
        <v>0.28888888888888886</v>
      </c>
      <c r="Z23" s="73">
        <f>+N20</f>
        <v>40</v>
      </c>
      <c r="AA23" s="83">
        <v>1</v>
      </c>
      <c r="AB23" s="20">
        <f>IF($AA$23=0,$Z$23*($AA$23-$V$23)*(1-Y23)/($J$20-1),$Z$23*($AA$23-$V$23)*Y23)</f>
        <v>5.9210812581104175</v>
      </c>
      <c r="AC23" s="43">
        <f>+T23+AB23</f>
        <v>1200.466535803565</v>
      </c>
    </row>
    <row r="24" spans="1:29" x14ac:dyDescent="0.15">
      <c r="A24" s="59" t="s">
        <v>5</v>
      </c>
      <c r="B24" s="56"/>
      <c r="C24" s="44">
        <v>1</v>
      </c>
      <c r="D24" s="24">
        <v>1</v>
      </c>
      <c r="E24" s="25" t="s">
        <v>24</v>
      </c>
      <c r="F24" s="24">
        <v>1200</v>
      </c>
      <c r="G24" s="65"/>
      <c r="H24" s="68"/>
      <c r="I24" s="93"/>
      <c r="J24" s="27">
        <v>11</v>
      </c>
      <c r="K24" s="28">
        <f>+J24/I23</f>
        <v>1</v>
      </c>
      <c r="L24" s="74"/>
      <c r="M24" s="84"/>
      <c r="N24" s="26">
        <f>IF($M$23=0,$L$23*($M$23-$H$23)*(1-K24)/($J$20-1),$L$23*($M$23-$H$23)*K24)</f>
        <v>0</v>
      </c>
      <c r="O24" s="45">
        <f t="shared" ref="O24:O25" si="7">+F24+N24</f>
        <v>1200</v>
      </c>
      <c r="P24" s="37"/>
      <c r="Q24" s="44">
        <v>1</v>
      </c>
      <c r="R24" s="24">
        <v>2</v>
      </c>
      <c r="S24" s="25" t="s">
        <v>25</v>
      </c>
      <c r="T24" s="29">
        <f t="shared" ref="T24:T26" si="8">+O24</f>
        <v>1200</v>
      </c>
      <c r="U24" s="65"/>
      <c r="V24" s="68"/>
      <c r="W24" s="93"/>
      <c r="X24" s="27">
        <v>28</v>
      </c>
      <c r="Y24" s="28">
        <f>+X24/W23</f>
        <v>0.31111111111111112</v>
      </c>
      <c r="Z24" s="74"/>
      <c r="AA24" s="84"/>
      <c r="AB24" s="26">
        <f t="shared" ref="AB24:AB26" si="9">IF($AA$23=0,$Z$23*($AA$23-$V$23)*(1-Y24)/($J$20-1),$Z$23*($AA$23-$V$23)*Y24)</f>
        <v>6.3765490471958346</v>
      </c>
      <c r="AC24" s="45">
        <f t="shared" ref="AC24:AC26" si="10">+T24+AB24</f>
        <v>1206.3765490471958</v>
      </c>
    </row>
    <row r="25" spans="1:29" x14ac:dyDescent="0.15">
      <c r="A25" s="59" t="s">
        <v>12</v>
      </c>
      <c r="B25" s="56"/>
      <c r="C25" s="44">
        <v>1</v>
      </c>
      <c r="D25" s="24">
        <v>1</v>
      </c>
      <c r="E25" s="25" t="s">
        <v>24</v>
      </c>
      <c r="F25" s="24">
        <v>1200</v>
      </c>
      <c r="G25" s="65"/>
      <c r="H25" s="68"/>
      <c r="I25" s="93"/>
      <c r="J25" s="27">
        <v>3</v>
      </c>
      <c r="K25" s="28">
        <f>+J25/I23</f>
        <v>0.27272727272727271</v>
      </c>
      <c r="L25" s="74"/>
      <c r="M25" s="84"/>
      <c r="N25" s="26">
        <f>IF($M$23=0,$L$23*($M$23-$H$23)*(1-K25)/($J$20-1),$L$23*($M$23-$H$23)*K25)</f>
        <v>-4.8484848484848486</v>
      </c>
      <c r="O25" s="45">
        <f t="shared" si="7"/>
        <v>1195.1515151515152</v>
      </c>
      <c r="P25" s="37"/>
      <c r="Q25" s="44">
        <v>1</v>
      </c>
      <c r="R25" s="24">
        <v>2</v>
      </c>
      <c r="S25" s="25" t="s">
        <v>25</v>
      </c>
      <c r="T25" s="29">
        <f t="shared" si="8"/>
        <v>1195.1515151515152</v>
      </c>
      <c r="U25" s="65"/>
      <c r="V25" s="68"/>
      <c r="W25" s="93"/>
      <c r="X25" s="27">
        <v>30</v>
      </c>
      <c r="Y25" s="28">
        <f>+X25/W23</f>
        <v>0.33333333333333331</v>
      </c>
      <c r="Z25" s="74"/>
      <c r="AA25" s="84"/>
      <c r="AB25" s="26">
        <f t="shared" si="9"/>
        <v>6.8320168362812517</v>
      </c>
      <c r="AC25" s="45">
        <f t="shared" si="10"/>
        <v>1201.9835319877966</v>
      </c>
    </row>
    <row r="26" spans="1:29" x14ac:dyDescent="0.15">
      <c r="A26" s="59" t="s">
        <v>3</v>
      </c>
      <c r="B26" s="56"/>
      <c r="C26" s="44">
        <v>1</v>
      </c>
      <c r="D26" s="24">
        <v>1</v>
      </c>
      <c r="E26" s="25" t="s">
        <v>24</v>
      </c>
      <c r="F26" s="24">
        <v>1200</v>
      </c>
      <c r="G26" s="65"/>
      <c r="H26" s="68"/>
      <c r="I26" s="93"/>
      <c r="J26" s="27">
        <v>-5</v>
      </c>
      <c r="K26" s="28">
        <f>+J26/I23</f>
        <v>-0.45454545454545453</v>
      </c>
      <c r="L26" s="74"/>
      <c r="M26" s="84"/>
      <c r="N26" s="26">
        <f>IF($M$23=0,$L$23*($M$23-$H$23)*(1-K26)/($J$20-1),$L$23*($M$23-$H$23)*K26)</f>
        <v>-9.6969696969696972</v>
      </c>
      <c r="O26" s="45">
        <f>+F26+N26</f>
        <v>1190.3030303030303</v>
      </c>
      <c r="P26" s="37"/>
      <c r="Q26" s="44">
        <v>1</v>
      </c>
      <c r="R26" s="24">
        <v>2</v>
      </c>
      <c r="S26" s="25" t="s">
        <v>25</v>
      </c>
      <c r="T26" s="29">
        <f t="shared" si="8"/>
        <v>1190.3030303030303</v>
      </c>
      <c r="U26" s="65"/>
      <c r="V26" s="68"/>
      <c r="W26" s="93"/>
      <c r="X26" s="27">
        <v>6</v>
      </c>
      <c r="Y26" s="28">
        <f>+X26/W23</f>
        <v>6.6666666666666666E-2</v>
      </c>
      <c r="Z26" s="74"/>
      <c r="AA26" s="84"/>
      <c r="AB26" s="26">
        <f t="shared" si="9"/>
        <v>1.3664033672562503</v>
      </c>
      <c r="AC26" s="45">
        <f t="shared" si="10"/>
        <v>1191.6694336702865</v>
      </c>
    </row>
    <row r="27" spans="1:29" x14ac:dyDescent="0.15">
      <c r="A27" s="59"/>
      <c r="B27" s="56"/>
      <c r="C27" s="44"/>
      <c r="D27" s="24"/>
      <c r="E27" s="25"/>
      <c r="F27" s="24"/>
      <c r="G27" s="65"/>
      <c r="H27" s="68"/>
      <c r="I27" s="93"/>
      <c r="J27" s="27"/>
      <c r="K27" s="28"/>
      <c r="L27" s="74"/>
      <c r="M27" s="84"/>
      <c r="N27" s="26"/>
      <c r="O27" s="45"/>
      <c r="P27" s="37"/>
      <c r="Q27" s="44"/>
      <c r="R27" s="24"/>
      <c r="S27" s="25"/>
      <c r="T27" s="29"/>
      <c r="U27" s="65"/>
      <c r="V27" s="68"/>
      <c r="W27" s="93"/>
      <c r="X27" s="27"/>
      <c r="Y27" s="28"/>
      <c r="Z27" s="74"/>
      <c r="AA27" s="84"/>
      <c r="AB27" s="26"/>
      <c r="AC27" s="45"/>
    </row>
    <row r="28" spans="1:29" x14ac:dyDescent="0.15">
      <c r="A28" s="60"/>
      <c r="B28" s="56"/>
      <c r="C28" s="46"/>
      <c r="D28" s="30"/>
      <c r="E28" s="31"/>
      <c r="F28" s="30"/>
      <c r="G28" s="79"/>
      <c r="H28" s="80"/>
      <c r="I28" s="94"/>
      <c r="J28" s="33"/>
      <c r="K28" s="34"/>
      <c r="L28" s="82"/>
      <c r="M28" s="85"/>
      <c r="N28" s="32"/>
      <c r="O28" s="47"/>
      <c r="P28" s="37"/>
      <c r="Q28" s="46"/>
      <c r="R28" s="30"/>
      <c r="S28" s="31"/>
      <c r="T28" s="35"/>
      <c r="U28" s="79"/>
      <c r="V28" s="80"/>
      <c r="W28" s="94"/>
      <c r="X28" s="33"/>
      <c r="Y28" s="34"/>
      <c r="Z28" s="82"/>
      <c r="AA28" s="85"/>
      <c r="AB28" s="32"/>
      <c r="AC28" s="47"/>
    </row>
    <row r="29" spans="1:29" x14ac:dyDescent="0.15">
      <c r="A29" s="58" t="s">
        <v>26</v>
      </c>
      <c r="B29" s="56"/>
      <c r="C29" s="42">
        <v>1</v>
      </c>
      <c r="D29" s="19">
        <v>1</v>
      </c>
      <c r="E29" s="18" t="s">
        <v>25</v>
      </c>
      <c r="F29" s="19">
        <v>1200</v>
      </c>
      <c r="G29" s="64">
        <f>+AVERAGE(F29:F34)</f>
        <v>1200</v>
      </c>
      <c r="H29" s="67">
        <f>1-H23</f>
        <v>0.5</v>
      </c>
      <c r="I29" s="92">
        <f>SUM(J29:J34)</f>
        <v>107</v>
      </c>
      <c r="J29" s="21">
        <v>24</v>
      </c>
      <c r="K29" s="22">
        <f>+J29/I29</f>
        <v>0.22429906542056074</v>
      </c>
      <c r="L29" s="73">
        <f>+N20</f>
        <v>40</v>
      </c>
      <c r="M29" s="76">
        <v>1</v>
      </c>
      <c r="N29" s="20">
        <f>IF($M$29=0,$L$29*($M$29-$H$29)*(1-K29)/($J$20-1),$L$29*($M$29-$H$29)*K29)</f>
        <v>4.4859813084112146</v>
      </c>
      <c r="O29" s="43">
        <f t="shared" ref="O29:O32" si="11">+F29+N29</f>
        <v>1204.4859813084113</v>
      </c>
      <c r="P29" s="37"/>
      <c r="Q29" s="42">
        <v>1</v>
      </c>
      <c r="R29" s="19">
        <v>2</v>
      </c>
      <c r="S29" s="18" t="s">
        <v>24</v>
      </c>
      <c r="T29" s="23">
        <f>+O29</f>
        <v>1204.4859813084113</v>
      </c>
      <c r="U29" s="64">
        <f>+AVERAGE(T29:T34)</f>
        <v>1205</v>
      </c>
      <c r="V29" s="67">
        <f>1-V23</f>
        <v>0.51240126272109388</v>
      </c>
      <c r="W29" s="92">
        <f>SUM(X29:X34)</f>
        <v>28</v>
      </c>
      <c r="X29" s="21">
        <v>8</v>
      </c>
      <c r="Y29" s="22">
        <f>+X29/W29</f>
        <v>0.2857142857142857</v>
      </c>
      <c r="Z29" s="73">
        <f>+N20</f>
        <v>40</v>
      </c>
      <c r="AA29" s="76">
        <v>0</v>
      </c>
      <c r="AB29" s="20">
        <f>IF($AA$29=0,$Z$29*($AA$29-$V$29)*(1-Y29)/($J$20-1),$Z$29*($AA$29-$V$29)*Y29)</f>
        <v>-4.88001202591518</v>
      </c>
      <c r="AC29" s="43">
        <f>+T29+AB29</f>
        <v>1199.6059692824961</v>
      </c>
    </row>
    <row r="30" spans="1:29" x14ac:dyDescent="0.15">
      <c r="A30" s="59" t="s">
        <v>1</v>
      </c>
      <c r="B30" s="56"/>
      <c r="C30" s="44">
        <v>1</v>
      </c>
      <c r="D30" s="24">
        <v>1</v>
      </c>
      <c r="E30" s="25" t="s">
        <v>25</v>
      </c>
      <c r="F30" s="24">
        <v>1200</v>
      </c>
      <c r="G30" s="65"/>
      <c r="H30" s="68"/>
      <c r="I30" s="93"/>
      <c r="J30" s="27">
        <v>42</v>
      </c>
      <c r="K30" s="28">
        <f>+J30/I29</f>
        <v>0.3925233644859813</v>
      </c>
      <c r="L30" s="74"/>
      <c r="M30" s="77"/>
      <c r="N30" s="20">
        <f>IF($M$29=0,$L$29*($M$29-$H$29)*(1-K30)/($J$20-1),$L$29*($M$29-$H$29)*K30)</f>
        <v>7.8504672897196262</v>
      </c>
      <c r="O30" s="45">
        <f t="shared" si="11"/>
        <v>1207.8504672897195</v>
      </c>
      <c r="P30" s="37"/>
      <c r="Q30" s="44">
        <v>1</v>
      </c>
      <c r="R30" s="24">
        <v>2</v>
      </c>
      <c r="S30" s="25" t="s">
        <v>24</v>
      </c>
      <c r="T30" s="29">
        <f t="shared" ref="T30:T32" si="12">+O30</f>
        <v>1207.8504672897195</v>
      </c>
      <c r="U30" s="65"/>
      <c r="V30" s="68"/>
      <c r="W30" s="93"/>
      <c r="X30" s="27">
        <v>20</v>
      </c>
      <c r="Y30" s="28">
        <f>+X30/W29</f>
        <v>0.7142857142857143</v>
      </c>
      <c r="Z30" s="74"/>
      <c r="AA30" s="77"/>
      <c r="AB30" s="20">
        <f>IF($AA$29=0,$Z$29*($AA$29-$V$29)*(1-Y30)/($J$20-1),$Z$29*($AA$29-$V$29)*Y30)</f>
        <v>-1.9520048103660717</v>
      </c>
      <c r="AC30" s="45">
        <f t="shared" ref="AC30:AC32" si="13">+T30+AB30</f>
        <v>1205.8984624793534</v>
      </c>
    </row>
    <row r="31" spans="1:29" x14ac:dyDescent="0.15">
      <c r="A31" s="59" t="s">
        <v>9</v>
      </c>
      <c r="B31" s="56"/>
      <c r="C31" s="44">
        <v>1</v>
      </c>
      <c r="D31" s="24">
        <v>1</v>
      </c>
      <c r="E31" s="25" t="s">
        <v>25</v>
      </c>
      <c r="F31" s="24">
        <v>1200</v>
      </c>
      <c r="G31" s="65"/>
      <c r="H31" s="68"/>
      <c r="I31" s="93"/>
      <c r="J31" s="27">
        <v>17</v>
      </c>
      <c r="K31" s="28">
        <f>+J31/I29</f>
        <v>0.15887850467289719</v>
      </c>
      <c r="L31" s="74"/>
      <c r="M31" s="77"/>
      <c r="N31" s="20">
        <f>IF($M$29=0,$L$29*($M$29-$H$29)*(1-K31)/($J$20-1),$L$29*($M$29-$H$29)*K31)</f>
        <v>3.1775700934579438</v>
      </c>
      <c r="O31" s="45">
        <f t="shared" si="11"/>
        <v>1203.1775700934579</v>
      </c>
      <c r="P31" s="37"/>
      <c r="Q31" s="44">
        <v>1</v>
      </c>
      <c r="R31" s="24">
        <v>2</v>
      </c>
      <c r="S31" s="25" t="s">
        <v>24</v>
      </c>
      <c r="T31" s="29">
        <f t="shared" si="12"/>
        <v>1203.1775700934579</v>
      </c>
      <c r="U31" s="65"/>
      <c r="V31" s="68"/>
      <c r="W31" s="93"/>
      <c r="X31" s="27">
        <v>5</v>
      </c>
      <c r="Y31" s="28">
        <f>+X31/W29</f>
        <v>0.17857142857142858</v>
      </c>
      <c r="Z31" s="74"/>
      <c r="AA31" s="77"/>
      <c r="AB31" s="20">
        <f>IF($AA$29=0,$Z$29*($AA$29-$V$29)*(1-Y31)/($J$20-1),$Z$29*($AA$29-$V$29)*Y31)</f>
        <v>-5.6120138298024562</v>
      </c>
      <c r="AC31" s="45">
        <f t="shared" si="13"/>
        <v>1197.5655562636555</v>
      </c>
    </row>
    <row r="32" spans="1:29" x14ac:dyDescent="0.15">
      <c r="A32" s="59" t="s">
        <v>2</v>
      </c>
      <c r="B32" s="56"/>
      <c r="C32" s="44">
        <v>1</v>
      </c>
      <c r="D32" s="24">
        <v>1</v>
      </c>
      <c r="E32" s="25" t="s">
        <v>25</v>
      </c>
      <c r="F32" s="24">
        <v>1200</v>
      </c>
      <c r="G32" s="65"/>
      <c r="H32" s="68"/>
      <c r="I32" s="93"/>
      <c r="J32" s="27">
        <v>24</v>
      </c>
      <c r="K32" s="28">
        <f>+J32/I29</f>
        <v>0.22429906542056074</v>
      </c>
      <c r="L32" s="74"/>
      <c r="M32" s="77"/>
      <c r="N32" s="20">
        <f>IF($M$29=0,$L$29*($M$29-$H$29)*(1-K32)/($J$20-1),$L$29*($M$29-$H$29)*K32)</f>
        <v>4.4859813084112146</v>
      </c>
      <c r="O32" s="45">
        <f t="shared" si="11"/>
        <v>1204.4859813084113</v>
      </c>
      <c r="P32" s="37"/>
      <c r="Q32" s="44">
        <v>1</v>
      </c>
      <c r="R32" s="24">
        <v>2</v>
      </c>
      <c r="S32" s="25" t="s">
        <v>24</v>
      </c>
      <c r="T32" s="29">
        <f t="shared" si="12"/>
        <v>1204.4859813084113</v>
      </c>
      <c r="U32" s="65"/>
      <c r="V32" s="68"/>
      <c r="W32" s="93"/>
      <c r="X32" s="27">
        <v>-5</v>
      </c>
      <c r="Y32" s="28">
        <f>+X32/W29</f>
        <v>-0.17857142857142858</v>
      </c>
      <c r="Z32" s="74"/>
      <c r="AA32" s="77"/>
      <c r="AB32" s="20">
        <f t="shared" ref="AB32" si="14">IF($AA$29=0,$Z$29*($AA$29-$V$29)*(1-Y32)/($J$20-1),$Z$29*($AA$29-$V$29)*Y32)</f>
        <v>-8.052019842760048</v>
      </c>
      <c r="AC32" s="45">
        <f t="shared" si="13"/>
        <v>1196.4339614656512</v>
      </c>
    </row>
    <row r="33" spans="1:29" x14ac:dyDescent="0.15">
      <c r="A33" s="59"/>
      <c r="B33" s="56"/>
      <c r="C33" s="44"/>
      <c r="D33" s="24"/>
      <c r="E33" s="25"/>
      <c r="F33" s="24"/>
      <c r="G33" s="65"/>
      <c r="H33" s="68"/>
      <c r="I33" s="93"/>
      <c r="J33" s="27"/>
      <c r="K33" s="28"/>
      <c r="L33" s="74"/>
      <c r="M33" s="77"/>
      <c r="N33" s="26"/>
      <c r="O33" s="45"/>
      <c r="P33" s="37"/>
      <c r="Q33" s="44"/>
      <c r="R33" s="24"/>
      <c r="S33" s="25"/>
      <c r="T33" s="29"/>
      <c r="U33" s="65"/>
      <c r="V33" s="68"/>
      <c r="W33" s="93"/>
      <c r="X33" s="27"/>
      <c r="Y33" s="28"/>
      <c r="Z33" s="74"/>
      <c r="AA33" s="77"/>
      <c r="AB33" s="26"/>
      <c r="AC33" s="45"/>
    </row>
    <row r="34" spans="1:29" ht="14" thickBot="1" x14ac:dyDescent="0.2">
      <c r="A34" s="61"/>
      <c r="B34" s="56"/>
      <c r="C34" s="48"/>
      <c r="D34" s="49"/>
      <c r="E34" s="50"/>
      <c r="F34" s="49"/>
      <c r="G34" s="66"/>
      <c r="H34" s="69"/>
      <c r="I34" s="95"/>
      <c r="J34" s="53"/>
      <c r="K34" s="54"/>
      <c r="L34" s="75"/>
      <c r="M34" s="78"/>
      <c r="N34" s="52"/>
      <c r="O34" s="55"/>
      <c r="P34" s="37"/>
      <c r="Q34" s="48"/>
      <c r="R34" s="49"/>
      <c r="S34" s="50"/>
      <c r="T34" s="51"/>
      <c r="U34" s="66"/>
      <c r="V34" s="69"/>
      <c r="W34" s="95"/>
      <c r="X34" s="53"/>
      <c r="Y34" s="34"/>
      <c r="Z34" s="75"/>
      <c r="AA34" s="78"/>
      <c r="AB34" s="52"/>
      <c r="AC34" s="55"/>
    </row>
  </sheetData>
  <mergeCells count="42">
    <mergeCell ref="V29:V34"/>
    <mergeCell ref="W29:W34"/>
    <mergeCell ref="Z29:Z34"/>
    <mergeCell ref="AA29:AA34"/>
    <mergeCell ref="G1:I1"/>
    <mergeCell ref="G20:I20"/>
    <mergeCell ref="V23:V28"/>
    <mergeCell ref="W23:W28"/>
    <mergeCell ref="Z23:Z28"/>
    <mergeCell ref="AA23:AA28"/>
    <mergeCell ref="G29:G34"/>
    <mergeCell ref="H29:H34"/>
    <mergeCell ref="I29:I34"/>
    <mergeCell ref="L29:L34"/>
    <mergeCell ref="M29:M34"/>
    <mergeCell ref="U29:U34"/>
    <mergeCell ref="Z4:Z9"/>
    <mergeCell ref="Z10:Z15"/>
    <mergeCell ref="AA4:AA9"/>
    <mergeCell ref="AA10:AA15"/>
    <mergeCell ref="G23:G28"/>
    <mergeCell ref="H23:H28"/>
    <mergeCell ref="I23:I28"/>
    <mergeCell ref="L23:L28"/>
    <mergeCell ref="M23:M28"/>
    <mergeCell ref="U23:U28"/>
    <mergeCell ref="U4:U9"/>
    <mergeCell ref="U10:U15"/>
    <mergeCell ref="V4:V9"/>
    <mergeCell ref="V10:V15"/>
    <mergeCell ref="W4:W9"/>
    <mergeCell ref="W10:W15"/>
    <mergeCell ref="G4:G9"/>
    <mergeCell ref="H4:H9"/>
    <mergeCell ref="I4:I9"/>
    <mergeCell ref="L4:L9"/>
    <mergeCell ref="M4:M9"/>
    <mergeCell ref="G10:G15"/>
    <mergeCell ref="H10:H15"/>
    <mergeCell ref="I10:I15"/>
    <mergeCell ref="L10:L15"/>
    <mergeCell ref="M10:M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7310F-5E62-1A4F-9282-B449C9FFA07E}">
  <dimension ref="A1:AC72"/>
  <sheetViews>
    <sheetView zoomScale="99" workbookViewId="0">
      <selection activeCell="F5" sqref="F5"/>
    </sheetView>
  </sheetViews>
  <sheetFormatPr baseColWidth="10" defaultRowHeight="13" x14ac:dyDescent="0.15"/>
  <cols>
    <col min="1" max="1" width="19.5" style="4" bestFit="1" customWidth="1"/>
    <col min="2" max="2" width="2" style="4" customWidth="1"/>
    <col min="3" max="3" width="5.6640625" style="4" bestFit="1" customWidth="1"/>
    <col min="4" max="4" width="5" style="4" bestFit="1" customWidth="1"/>
    <col min="5" max="5" width="7.33203125" style="3" bestFit="1" customWidth="1"/>
    <col min="6" max="6" width="6" style="4" bestFit="1" customWidth="1"/>
    <col min="7" max="7" width="7.5" style="4" customWidth="1"/>
    <col min="8" max="8" width="4.6640625" style="4" bestFit="1" customWidth="1"/>
    <col min="9" max="9" width="9.1640625" style="4" bestFit="1" customWidth="1"/>
    <col min="10" max="10" width="7.1640625" style="4" bestFit="1" customWidth="1"/>
    <col min="11" max="11" width="8" style="4" customWidth="1"/>
    <col min="12" max="12" width="4.6640625" style="4" bestFit="1" customWidth="1"/>
    <col min="13" max="13" width="7.1640625" style="4" bestFit="1" customWidth="1"/>
    <col min="14" max="14" width="7.33203125" style="4" bestFit="1" customWidth="1"/>
    <col min="15" max="15" width="8.1640625" style="4" bestFit="1" customWidth="1"/>
    <col min="16" max="16" width="2.5" style="4" customWidth="1"/>
    <col min="17" max="17" width="5" style="3" bestFit="1" customWidth="1"/>
    <col min="18" max="18" width="5.6640625" style="3" bestFit="1" customWidth="1"/>
    <col min="19" max="19" width="7.33203125" style="3" bestFit="1" customWidth="1"/>
    <col min="20" max="20" width="6" style="3" bestFit="1" customWidth="1"/>
    <col min="21" max="21" width="7.83203125" style="3" bestFit="1" customWidth="1"/>
    <col min="22" max="22" width="4.6640625" style="3" bestFit="1" customWidth="1"/>
    <col min="23" max="23" width="9.1640625" style="3" bestFit="1" customWidth="1"/>
    <col min="24" max="24" width="7.1640625" style="3" bestFit="1" customWidth="1"/>
    <col min="25" max="25" width="8.1640625" style="3" bestFit="1" customWidth="1"/>
    <col min="26" max="26" width="4.6640625" style="3" bestFit="1" customWidth="1"/>
    <col min="27" max="27" width="7.1640625" style="3" bestFit="1" customWidth="1"/>
    <col min="28" max="28" width="7.33203125" style="3" bestFit="1" customWidth="1"/>
    <col min="29" max="29" width="10.5" style="3" bestFit="1" customWidth="1"/>
    <col min="30" max="16384" width="10.83203125" style="3"/>
  </cols>
  <sheetData>
    <row r="1" spans="1:29" x14ac:dyDescent="0.15">
      <c r="A1" s="5" t="s">
        <v>46</v>
      </c>
      <c r="B1" s="5"/>
      <c r="G1" s="96" t="s">
        <v>40</v>
      </c>
      <c r="H1" s="96"/>
      <c r="I1" s="96"/>
      <c r="J1" s="10">
        <v>3</v>
      </c>
      <c r="M1" s="62" t="s">
        <v>45</v>
      </c>
      <c r="N1" s="4">
        <v>40</v>
      </c>
    </row>
    <row r="2" spans="1:29" ht="14" thickBot="1" x14ac:dyDescent="0.2"/>
    <row r="3" spans="1:29" s="9" customFormat="1" ht="39" x14ac:dyDescent="0.15">
      <c r="A3" s="14" t="s">
        <v>28</v>
      </c>
      <c r="C3" s="38" t="s">
        <v>20</v>
      </c>
      <c r="D3" s="39" t="s">
        <v>29</v>
      </c>
      <c r="E3" s="39" t="s">
        <v>27</v>
      </c>
      <c r="F3" s="40" t="s">
        <v>32</v>
      </c>
      <c r="G3" s="40" t="s">
        <v>33</v>
      </c>
      <c r="H3" s="40" t="s">
        <v>35</v>
      </c>
      <c r="I3" s="40" t="s">
        <v>37</v>
      </c>
      <c r="J3" s="40" t="s">
        <v>38</v>
      </c>
      <c r="K3" s="40" t="s">
        <v>34</v>
      </c>
      <c r="L3" s="40" t="s">
        <v>31</v>
      </c>
      <c r="M3" s="40" t="s">
        <v>30</v>
      </c>
      <c r="N3" s="40" t="s">
        <v>36</v>
      </c>
      <c r="O3" s="41" t="s">
        <v>39</v>
      </c>
      <c r="P3" s="36"/>
      <c r="Q3" s="38" t="s">
        <v>20</v>
      </c>
      <c r="R3" s="39" t="s">
        <v>20</v>
      </c>
      <c r="S3" s="39" t="s">
        <v>27</v>
      </c>
      <c r="T3" s="40" t="s">
        <v>32</v>
      </c>
      <c r="U3" s="40" t="s">
        <v>33</v>
      </c>
      <c r="V3" s="40" t="s">
        <v>35</v>
      </c>
      <c r="W3" s="40" t="s">
        <v>37</v>
      </c>
      <c r="X3" s="40" t="s">
        <v>38</v>
      </c>
      <c r="Y3" s="40" t="s">
        <v>34</v>
      </c>
      <c r="Z3" s="40" t="s">
        <v>31</v>
      </c>
      <c r="AA3" s="40" t="s">
        <v>30</v>
      </c>
      <c r="AB3" s="40" t="s">
        <v>36</v>
      </c>
      <c r="AC3" s="41" t="s">
        <v>39</v>
      </c>
    </row>
    <row r="4" spans="1:29" x14ac:dyDescent="0.15">
      <c r="A4" s="16" t="s">
        <v>10</v>
      </c>
      <c r="B4" s="56"/>
      <c r="C4" s="57">
        <v>1</v>
      </c>
      <c r="D4" s="19">
        <v>1</v>
      </c>
      <c r="E4" s="18" t="s">
        <v>24</v>
      </c>
      <c r="F4" s="19">
        <v>1196</v>
      </c>
      <c r="G4" s="64">
        <f>+AVERAGE(F4:F9)</f>
        <v>1198.6666666666667</v>
      </c>
      <c r="H4" s="67">
        <f>(1/(1+10^(($G$10-$G$4)/400)))</f>
        <v>0.49520309490201492</v>
      </c>
      <c r="I4" s="70">
        <f>SUM(J4:J9)</f>
        <v>97</v>
      </c>
      <c r="J4" s="11">
        <v>46</v>
      </c>
      <c r="K4" s="22">
        <f>+J4/I4</f>
        <v>0.47422680412371132</v>
      </c>
      <c r="L4" s="73">
        <f>+N1</f>
        <v>40</v>
      </c>
      <c r="M4" s="83">
        <v>0</v>
      </c>
      <c r="N4" s="20">
        <f>IF($M$4=0,$L$4*($M$4-$H$4)*(1-K4)/($J$1-1),$L$4*($M$4-$H$4)*K4)</f>
        <v>-5.2072902762892292</v>
      </c>
      <c r="O4" s="43">
        <f>+F4+N4</f>
        <v>1190.7927097237107</v>
      </c>
      <c r="P4" s="37"/>
      <c r="Q4" s="42">
        <v>1</v>
      </c>
      <c r="R4" s="18">
        <v>2</v>
      </c>
      <c r="S4" s="18" t="s">
        <v>25</v>
      </c>
      <c r="T4" s="23">
        <f>+O4</f>
        <v>1190.7927097237107</v>
      </c>
      <c r="U4" s="64">
        <f>+AVERAGE(T4:T9)</f>
        <v>1192.0639587346398</v>
      </c>
      <c r="V4" s="67">
        <f>(1/(1+10^(($U$10-$U$4)/400)))</f>
        <v>0.47621678805889756</v>
      </c>
      <c r="W4" s="92">
        <f>SUM(X4:X9)</f>
        <v>153</v>
      </c>
      <c r="X4" s="11">
        <v>64</v>
      </c>
      <c r="Y4" s="22">
        <f>+X4/W4</f>
        <v>0.41830065359477125</v>
      </c>
      <c r="Z4" s="73">
        <f>+N1</f>
        <v>40</v>
      </c>
      <c r="AA4" s="86">
        <v>1</v>
      </c>
      <c r="AB4" s="20">
        <f>IF($AA$4=0,$Z$4*($AA$4-$V$4)*(1-Y4)/($J$1-1),$Z$4*($AA$4-$V$4)*Y4)</f>
        <v>8.7639543958772688</v>
      </c>
      <c r="AC4" s="43">
        <f>+T4+AB4</f>
        <v>1199.556664119588</v>
      </c>
    </row>
    <row r="5" spans="1:29" x14ac:dyDescent="0.15">
      <c r="A5" s="16" t="s">
        <v>7</v>
      </c>
      <c r="B5" s="56"/>
      <c r="C5" s="44">
        <v>1</v>
      </c>
      <c r="D5" s="24">
        <v>1</v>
      </c>
      <c r="E5" s="25" t="s">
        <v>24</v>
      </c>
      <c r="F5" s="24">
        <v>1200</v>
      </c>
      <c r="G5" s="65"/>
      <c r="H5" s="68"/>
      <c r="I5" s="71"/>
      <c r="J5" s="12">
        <v>36</v>
      </c>
      <c r="K5" s="28">
        <f>+J5/I4</f>
        <v>0.37113402061855671</v>
      </c>
      <c r="L5" s="74"/>
      <c r="M5" s="84"/>
      <c r="N5" s="26">
        <f>IF($M$4=0,$L$4*($M$4-$H$4)*(1-K5)/($J$1-1),$L$4*($M$4-$H$4)*K5)</f>
        <v>-6.2283275853655482</v>
      </c>
      <c r="O5" s="45">
        <f>+F5+N5</f>
        <v>1193.7716724146344</v>
      </c>
      <c r="P5" s="37"/>
      <c r="Q5" s="44">
        <v>1</v>
      </c>
      <c r="R5" s="24">
        <v>2</v>
      </c>
      <c r="S5" s="25" t="s">
        <v>25</v>
      </c>
      <c r="T5" s="29">
        <f t="shared" ref="T5:T6" si="0">+O5</f>
        <v>1193.7716724146344</v>
      </c>
      <c r="U5" s="65"/>
      <c r="V5" s="68"/>
      <c r="W5" s="93"/>
      <c r="X5" s="12">
        <v>55</v>
      </c>
      <c r="Y5" s="28">
        <f>+X5/W4</f>
        <v>0.35947712418300654</v>
      </c>
      <c r="Z5" s="74"/>
      <c r="AA5" s="87"/>
      <c r="AB5" s="26">
        <f>IF($AA$4=0,$Z$4*($AA$4-$V$4)*(1-Y5)/($J$1-1),$Z$4*($AA$4-$V$4)*Y5)</f>
        <v>7.5315233089570279</v>
      </c>
      <c r="AC5" s="45">
        <f t="shared" ref="AC5:AC6" si="1">+T5+AB5</f>
        <v>1201.3031957235914</v>
      </c>
    </row>
    <row r="6" spans="1:29" x14ac:dyDescent="0.15">
      <c r="A6" s="16" t="s">
        <v>6</v>
      </c>
      <c r="B6" s="56"/>
      <c r="C6" s="44">
        <v>1</v>
      </c>
      <c r="D6" s="24">
        <v>1</v>
      </c>
      <c r="E6" s="25" t="s">
        <v>24</v>
      </c>
      <c r="F6" s="24">
        <v>1200</v>
      </c>
      <c r="G6" s="65"/>
      <c r="H6" s="68"/>
      <c r="I6" s="71"/>
      <c r="J6" s="12">
        <v>15</v>
      </c>
      <c r="K6" s="28">
        <f>+J6/I4</f>
        <v>0.15463917525773196</v>
      </c>
      <c r="L6" s="74"/>
      <c r="M6" s="84"/>
      <c r="N6" s="26">
        <f>IF($M$4=0,$L$4*($M$4-$H$4)*(1-K6)/($J$1-1),$L$4*($M$4-$H$4)*K6)</f>
        <v>-8.3725059344258188</v>
      </c>
      <c r="O6" s="45">
        <f>+F6+N6</f>
        <v>1191.6274940655742</v>
      </c>
      <c r="P6" s="37"/>
      <c r="Q6" s="44">
        <v>1</v>
      </c>
      <c r="R6" s="24">
        <v>2</v>
      </c>
      <c r="S6" s="25" t="s">
        <v>25</v>
      </c>
      <c r="T6" s="29">
        <f t="shared" si="0"/>
        <v>1191.6274940655742</v>
      </c>
      <c r="U6" s="65"/>
      <c r="V6" s="68"/>
      <c r="W6" s="93"/>
      <c r="X6" s="12">
        <v>34</v>
      </c>
      <c r="Y6" s="28">
        <f>+X6/W4</f>
        <v>0.22222222222222221</v>
      </c>
      <c r="Z6" s="74"/>
      <c r="AA6" s="87"/>
      <c r="AB6" s="26">
        <f t="shared" ref="AB5:AB6" si="2">IF($AA$4=0,$Z$4*($AA$4-$V$4)*(1-Y6)/($J$1-1),$Z$4*($AA$4-$V$4)*Y6)</f>
        <v>4.6558507728097993</v>
      </c>
      <c r="AC6" s="45">
        <f t="shared" si="1"/>
        <v>1196.283344838384</v>
      </c>
    </row>
    <row r="7" spans="1:29" x14ac:dyDescent="0.15">
      <c r="A7" s="16"/>
      <c r="B7" s="56"/>
      <c r="C7" s="44"/>
      <c r="D7" s="24"/>
      <c r="E7" s="25"/>
      <c r="F7" s="24"/>
      <c r="G7" s="65"/>
      <c r="H7" s="68"/>
      <c r="I7" s="71"/>
      <c r="J7" s="12"/>
      <c r="K7" s="28"/>
      <c r="L7" s="74"/>
      <c r="M7" s="84"/>
      <c r="N7" s="26"/>
      <c r="O7" s="45"/>
      <c r="P7" s="37"/>
      <c r="Q7" s="44"/>
      <c r="R7" s="24"/>
      <c r="S7" s="25"/>
      <c r="T7" s="29"/>
      <c r="U7" s="65"/>
      <c r="V7" s="68"/>
      <c r="W7" s="93"/>
      <c r="X7" s="12"/>
      <c r="Y7" s="28"/>
      <c r="Z7" s="74"/>
      <c r="AA7" s="87"/>
      <c r="AB7" s="26"/>
      <c r="AC7" s="45"/>
    </row>
    <row r="8" spans="1:29" x14ac:dyDescent="0.15">
      <c r="A8" s="16"/>
      <c r="B8" s="56"/>
      <c r="C8" s="44"/>
      <c r="D8" s="24"/>
      <c r="E8" s="25"/>
      <c r="F8" s="24"/>
      <c r="G8" s="65"/>
      <c r="H8" s="68"/>
      <c r="I8" s="71"/>
      <c r="J8" s="12"/>
      <c r="K8" s="28"/>
      <c r="L8" s="74"/>
      <c r="M8" s="84"/>
      <c r="N8" s="26"/>
      <c r="O8" s="45"/>
      <c r="P8" s="37"/>
      <c r="Q8" s="44"/>
      <c r="R8" s="24"/>
      <c r="S8" s="25"/>
      <c r="T8" s="29"/>
      <c r="U8" s="65"/>
      <c r="V8" s="68"/>
      <c r="W8" s="93"/>
      <c r="X8" s="12"/>
      <c r="Y8" s="28"/>
      <c r="Z8" s="74"/>
      <c r="AA8" s="87"/>
      <c r="AB8" s="26"/>
      <c r="AC8" s="45"/>
    </row>
    <row r="9" spans="1:29" x14ac:dyDescent="0.15">
      <c r="A9" s="17"/>
      <c r="B9" s="56"/>
      <c r="C9" s="46"/>
      <c r="D9" s="30"/>
      <c r="E9" s="31"/>
      <c r="F9" s="30"/>
      <c r="G9" s="79"/>
      <c r="H9" s="80"/>
      <c r="I9" s="81"/>
      <c r="J9" s="13"/>
      <c r="K9" s="34"/>
      <c r="L9" s="82"/>
      <c r="M9" s="85"/>
      <c r="N9" s="32"/>
      <c r="O9" s="47"/>
      <c r="P9" s="37"/>
      <c r="Q9" s="46"/>
      <c r="R9" s="30"/>
      <c r="S9" s="31"/>
      <c r="T9" s="35"/>
      <c r="U9" s="79"/>
      <c r="V9" s="80"/>
      <c r="W9" s="94"/>
      <c r="X9" s="13"/>
      <c r="Y9" s="34"/>
      <c r="Z9" s="82"/>
      <c r="AA9" s="88"/>
      <c r="AB9" s="32"/>
      <c r="AC9" s="47"/>
    </row>
    <row r="10" spans="1:29" x14ac:dyDescent="0.15">
      <c r="A10" s="15" t="s">
        <v>1</v>
      </c>
      <c r="B10" s="56"/>
      <c r="C10" s="42">
        <v>1</v>
      </c>
      <c r="D10" s="19">
        <v>1</v>
      </c>
      <c r="E10" s="18" t="s">
        <v>25</v>
      </c>
      <c r="F10" s="19">
        <v>1206</v>
      </c>
      <c r="G10" s="64">
        <f>+AVERAGE(F10:F15)</f>
        <v>1202</v>
      </c>
      <c r="H10" s="67">
        <f>1-H4</f>
        <v>0.50479690509798503</v>
      </c>
      <c r="I10" s="70">
        <f>SUM(J10:J15)</f>
        <v>124</v>
      </c>
      <c r="J10" s="11">
        <v>82</v>
      </c>
      <c r="K10" s="22">
        <f>+J10/I10</f>
        <v>0.66129032258064513</v>
      </c>
      <c r="L10" s="73">
        <f>+N1</f>
        <v>40</v>
      </c>
      <c r="M10" s="76">
        <v>1</v>
      </c>
      <c r="N10" s="20">
        <f>IF($M$10=0,$L$10*($M$10-$H$10)*(1-K10)/($J$1-1),$L$10*($M$10-$H$10)*K10)</f>
        <v>13.098920574827494</v>
      </c>
      <c r="O10" s="43">
        <f>+F10+N10</f>
        <v>1219.0989205748274</v>
      </c>
      <c r="P10" s="37"/>
      <c r="Q10" s="42">
        <v>1</v>
      </c>
      <c r="R10" s="19">
        <v>2</v>
      </c>
      <c r="S10" s="18" t="s">
        <v>24</v>
      </c>
      <c r="T10" s="23">
        <f>+O10</f>
        <v>1219.0989205748274</v>
      </c>
      <c r="U10" s="64">
        <f>+AVERAGE(T10:T15)</f>
        <v>1208.6027079320268</v>
      </c>
      <c r="V10" s="67">
        <f>1-V4</f>
        <v>0.52378321194110244</v>
      </c>
      <c r="W10" s="92">
        <f>SUM(X10:X15)</f>
        <v>124</v>
      </c>
      <c r="X10" s="11">
        <v>75</v>
      </c>
      <c r="Y10" s="22">
        <f>+X10/W10</f>
        <v>0.60483870967741937</v>
      </c>
      <c r="Z10" s="73">
        <f>+N1</f>
        <v>40</v>
      </c>
      <c r="AA10" s="89">
        <v>0</v>
      </c>
      <c r="AB10" s="20">
        <f>IF($AA$10=0,$Z$10*($AA$10-$V$10)*(1-Y10)/($J$1-1),$Z$10*($AA$10-$V$10)*Y10)</f>
        <v>-4.1395769975990353</v>
      </c>
      <c r="AC10" s="43">
        <f>+T10+AB10</f>
        <v>1214.9593435772283</v>
      </c>
    </row>
    <row r="11" spans="1:29" x14ac:dyDescent="0.15">
      <c r="A11" s="16" t="s">
        <v>0</v>
      </c>
      <c r="B11" s="56"/>
      <c r="C11" s="44">
        <v>1</v>
      </c>
      <c r="D11" s="24">
        <v>1</v>
      </c>
      <c r="E11" s="25" t="s">
        <v>25</v>
      </c>
      <c r="F11" s="24">
        <v>1200</v>
      </c>
      <c r="G11" s="65"/>
      <c r="H11" s="68"/>
      <c r="I11" s="71"/>
      <c r="J11" s="12">
        <v>26</v>
      </c>
      <c r="K11" s="28">
        <f>+J11/I10</f>
        <v>0.20967741935483872</v>
      </c>
      <c r="L11" s="74"/>
      <c r="M11" s="77"/>
      <c r="N11" s="26">
        <f>IF($M$10=0,$L$10*($M$10-$H$10)*(1-K11)/($J$1-1),$L$10*($M$10-$H$10)*K11)</f>
        <v>4.1533162798233523</v>
      </c>
      <c r="O11" s="45">
        <f t="shared" ref="O5:O12" si="3">+F11+N11</f>
        <v>1204.1533162798235</v>
      </c>
      <c r="P11" s="37"/>
      <c r="Q11" s="44">
        <v>1</v>
      </c>
      <c r="R11" s="24">
        <v>2</v>
      </c>
      <c r="S11" s="25" t="s">
        <v>24</v>
      </c>
      <c r="T11" s="29">
        <f t="shared" ref="T11:T12" si="4">+O11</f>
        <v>1204.1533162798235</v>
      </c>
      <c r="U11" s="65"/>
      <c r="V11" s="68"/>
      <c r="W11" s="93"/>
      <c r="X11" s="12">
        <v>30</v>
      </c>
      <c r="Y11" s="28">
        <f>+X11/W10</f>
        <v>0.24193548387096775</v>
      </c>
      <c r="Z11" s="74"/>
      <c r="AA11" s="90"/>
      <c r="AB11" s="26">
        <f>IF($AA$10=0,$Z$10*($AA$10-$V$10)*(1-Y11)/($J$1-1),$Z$10*($AA$10-$V$10)*Y11)</f>
        <v>-7.9412293423328428</v>
      </c>
      <c r="AC11" s="45">
        <f t="shared" ref="AC11:AC12" si="5">+T11+AB11</f>
        <v>1196.2120869374905</v>
      </c>
    </row>
    <row r="12" spans="1:29" x14ac:dyDescent="0.15">
      <c r="A12" s="16" t="s">
        <v>4</v>
      </c>
      <c r="B12" s="56"/>
      <c r="C12" s="44">
        <v>1</v>
      </c>
      <c r="D12" s="24">
        <v>1</v>
      </c>
      <c r="E12" s="25" t="s">
        <v>25</v>
      </c>
      <c r="F12" s="24">
        <v>1200</v>
      </c>
      <c r="G12" s="65"/>
      <c r="H12" s="68"/>
      <c r="I12" s="71"/>
      <c r="J12" s="12">
        <v>16</v>
      </c>
      <c r="K12" s="28">
        <f>+J12/I10</f>
        <v>0.12903225806451613</v>
      </c>
      <c r="L12" s="74"/>
      <c r="M12" s="77"/>
      <c r="N12" s="26">
        <f>IF($M$10=0,$L$10*($M$10-$H$10)*(1-K12)/($J$1-1),$L$10*($M$10-$H$10)*K12)</f>
        <v>2.5558869414297547</v>
      </c>
      <c r="O12" s="45">
        <f t="shared" si="3"/>
        <v>1202.5558869414297</v>
      </c>
      <c r="P12" s="37"/>
      <c r="Q12" s="44">
        <v>1</v>
      </c>
      <c r="R12" s="24">
        <v>2</v>
      </c>
      <c r="S12" s="25" t="s">
        <v>24</v>
      </c>
      <c r="T12" s="29">
        <f t="shared" si="4"/>
        <v>1202.5558869414297</v>
      </c>
      <c r="U12" s="65"/>
      <c r="V12" s="68"/>
      <c r="W12" s="93"/>
      <c r="X12" s="12">
        <v>19</v>
      </c>
      <c r="Y12" s="28">
        <f>+X12/W10</f>
        <v>0.15322580645161291</v>
      </c>
      <c r="Z12" s="74"/>
      <c r="AA12" s="90"/>
      <c r="AB12" s="26">
        <f>IF($AA$10=0,$Z$10*($AA$10-$V$10)*(1-Y12)/($J$1-1),$Z$10*($AA$10-$V$10)*Y12)</f>
        <v>-8.8705221377122179</v>
      </c>
      <c r="AC12" s="45">
        <f t="shared" si="5"/>
        <v>1193.6853648037174</v>
      </c>
    </row>
    <row r="13" spans="1:29" x14ac:dyDescent="0.15">
      <c r="A13" s="59"/>
      <c r="B13" s="56"/>
      <c r="C13" s="44"/>
      <c r="D13" s="24"/>
      <c r="E13" s="25"/>
      <c r="F13" s="24"/>
      <c r="G13" s="65"/>
      <c r="H13" s="68"/>
      <c r="I13" s="71"/>
      <c r="J13" s="12"/>
      <c r="K13" s="28"/>
      <c r="L13" s="74"/>
      <c r="M13" s="77"/>
      <c r="N13" s="26"/>
      <c r="O13" s="45"/>
      <c r="P13" s="37"/>
      <c r="Q13" s="44"/>
      <c r="R13" s="24"/>
      <c r="S13" s="25"/>
      <c r="T13" s="29"/>
      <c r="U13" s="65"/>
      <c r="V13" s="68"/>
      <c r="W13" s="93"/>
      <c r="X13" s="12"/>
      <c r="Y13" s="28"/>
      <c r="Z13" s="74"/>
      <c r="AA13" s="90"/>
      <c r="AB13" s="26"/>
      <c r="AC13" s="45"/>
    </row>
    <row r="14" spans="1:29" x14ac:dyDescent="0.15">
      <c r="A14" s="59"/>
      <c r="B14" s="56"/>
      <c r="C14" s="44"/>
      <c r="D14" s="24"/>
      <c r="E14" s="25"/>
      <c r="F14" s="24"/>
      <c r="G14" s="65"/>
      <c r="H14" s="68"/>
      <c r="I14" s="71"/>
      <c r="J14" s="12"/>
      <c r="K14" s="28"/>
      <c r="L14" s="74"/>
      <c r="M14" s="77"/>
      <c r="N14" s="26"/>
      <c r="O14" s="45"/>
      <c r="P14" s="37"/>
      <c r="Q14" s="44"/>
      <c r="R14" s="24"/>
      <c r="S14" s="25"/>
      <c r="T14" s="29"/>
      <c r="U14" s="65"/>
      <c r="V14" s="68"/>
      <c r="W14" s="93"/>
      <c r="X14" s="12"/>
      <c r="Y14" s="28"/>
      <c r="Z14" s="74"/>
      <c r="AA14" s="90"/>
      <c r="AB14" s="26"/>
      <c r="AC14" s="45"/>
    </row>
    <row r="15" spans="1:29" ht="14" thickBot="1" x14ac:dyDescent="0.2">
      <c r="A15" s="61"/>
      <c r="B15" s="56"/>
      <c r="C15" s="48"/>
      <c r="D15" s="49"/>
      <c r="E15" s="50"/>
      <c r="F15" s="49"/>
      <c r="G15" s="66"/>
      <c r="H15" s="69"/>
      <c r="I15" s="72"/>
      <c r="J15" s="63"/>
      <c r="K15" s="54"/>
      <c r="L15" s="75"/>
      <c r="M15" s="78"/>
      <c r="N15" s="52"/>
      <c r="O15" s="55"/>
      <c r="P15" s="37"/>
      <c r="Q15" s="48"/>
      <c r="R15" s="49"/>
      <c r="S15" s="50"/>
      <c r="T15" s="51"/>
      <c r="U15" s="66"/>
      <c r="V15" s="69"/>
      <c r="W15" s="95"/>
      <c r="X15" s="63"/>
      <c r="Y15" s="54"/>
      <c r="Z15" s="75"/>
      <c r="AA15" s="97"/>
      <c r="AB15" s="52"/>
      <c r="AC15" s="55"/>
    </row>
    <row r="17" spans="1:29" x14ac:dyDescent="0.15">
      <c r="L17" s="8"/>
      <c r="O17" s="3"/>
      <c r="P17" s="3"/>
    </row>
    <row r="20" spans="1:29" x14ac:dyDescent="0.15">
      <c r="A20" s="5" t="s">
        <v>47</v>
      </c>
      <c r="B20" s="5"/>
      <c r="G20" s="96" t="s">
        <v>40</v>
      </c>
      <c r="H20" s="96"/>
      <c r="I20" s="96"/>
      <c r="J20" s="10">
        <v>3</v>
      </c>
      <c r="M20" s="62" t="s">
        <v>45</v>
      </c>
      <c r="N20" s="4">
        <v>40</v>
      </c>
    </row>
    <row r="21" spans="1:29" ht="14" thickBot="1" x14ac:dyDescent="0.2"/>
    <row r="22" spans="1:29" s="9" customFormat="1" ht="39" x14ac:dyDescent="0.15">
      <c r="A22" s="14" t="s">
        <v>28</v>
      </c>
      <c r="C22" s="38" t="s">
        <v>20</v>
      </c>
      <c r="D22" s="39" t="s">
        <v>29</v>
      </c>
      <c r="E22" s="39" t="s">
        <v>27</v>
      </c>
      <c r="F22" s="40" t="s">
        <v>32</v>
      </c>
      <c r="G22" s="40" t="s">
        <v>33</v>
      </c>
      <c r="H22" s="40" t="s">
        <v>35</v>
      </c>
      <c r="I22" s="40" t="s">
        <v>37</v>
      </c>
      <c r="J22" s="40" t="s">
        <v>38</v>
      </c>
      <c r="K22" s="40" t="s">
        <v>34</v>
      </c>
      <c r="L22" s="40" t="s">
        <v>31</v>
      </c>
      <c r="M22" s="40" t="s">
        <v>30</v>
      </c>
      <c r="N22" s="40" t="s">
        <v>36</v>
      </c>
      <c r="O22" s="41" t="s">
        <v>39</v>
      </c>
      <c r="P22" s="36"/>
      <c r="Q22" s="38" t="s">
        <v>20</v>
      </c>
      <c r="R22" s="39" t="s">
        <v>20</v>
      </c>
      <c r="S22" s="39" t="s">
        <v>27</v>
      </c>
      <c r="T22" s="40" t="s">
        <v>32</v>
      </c>
      <c r="U22" s="40" t="s">
        <v>33</v>
      </c>
      <c r="V22" s="40" t="s">
        <v>35</v>
      </c>
      <c r="W22" s="40" t="s">
        <v>37</v>
      </c>
      <c r="X22" s="40" t="s">
        <v>38</v>
      </c>
      <c r="Y22" s="40" t="s">
        <v>34</v>
      </c>
      <c r="Z22" s="40" t="s">
        <v>31</v>
      </c>
      <c r="AA22" s="40" t="s">
        <v>30</v>
      </c>
      <c r="AB22" s="40" t="s">
        <v>36</v>
      </c>
      <c r="AC22" s="41" t="s">
        <v>39</v>
      </c>
    </row>
    <row r="23" spans="1:29" x14ac:dyDescent="0.15">
      <c r="A23" s="16" t="s">
        <v>21</v>
      </c>
      <c r="B23" s="56"/>
      <c r="C23" s="57">
        <v>2</v>
      </c>
      <c r="D23" s="19">
        <v>1</v>
      </c>
      <c r="E23" s="18" t="s">
        <v>24</v>
      </c>
      <c r="F23" s="19">
        <v>1213</v>
      </c>
      <c r="G23" s="64">
        <f>+AVERAGE(F23:F28)</f>
        <v>1208</v>
      </c>
      <c r="H23" s="67">
        <f>(1/(1+10^(($G$29-$G$23)/400)))</f>
        <v>0.50863383582108268</v>
      </c>
      <c r="I23" s="70">
        <f>SUM(J23:J28)</f>
        <v>76</v>
      </c>
      <c r="J23" s="11">
        <v>22</v>
      </c>
      <c r="K23" s="22">
        <f>+J23/I23</f>
        <v>0.28947368421052633</v>
      </c>
      <c r="L23" s="73">
        <f>+N20</f>
        <v>40</v>
      </c>
      <c r="M23" s="83">
        <v>0</v>
      </c>
      <c r="N23" s="20">
        <f>IF($M$23=0,$L$23*($M$23-$H$23)*(1-K23)/($J$20-1),$L$23*($M$23-$H$23)*K23)</f>
        <v>-7.2279545090364383</v>
      </c>
      <c r="O23" s="43">
        <f>+F23+N23</f>
        <v>1205.7720454909636</v>
      </c>
      <c r="P23" s="37"/>
      <c r="Q23" s="42">
        <v>2</v>
      </c>
      <c r="R23" s="18">
        <v>2</v>
      </c>
      <c r="S23" s="18" t="s">
        <v>25</v>
      </c>
      <c r="T23" s="23">
        <f>+O23</f>
        <v>1205.7720454909636</v>
      </c>
      <c r="U23" s="64">
        <f>+AVERAGE(T23:T28)</f>
        <v>1201.2182155223857</v>
      </c>
      <c r="V23" s="67">
        <f>(1/(1+10^(($U$29-$U$23)/400)))</f>
        <v>0.48911686848604174</v>
      </c>
      <c r="W23" s="92">
        <f>SUM(X23:X28)</f>
        <v>77</v>
      </c>
      <c r="X23" s="11">
        <v>48</v>
      </c>
      <c r="Y23" s="22">
        <f>+X23/W23</f>
        <v>0.62337662337662336</v>
      </c>
      <c r="Z23" s="73">
        <f>+N20</f>
        <v>40</v>
      </c>
      <c r="AA23" s="86">
        <v>0</v>
      </c>
      <c r="AB23" s="20">
        <f>IF($AA$23=0,$Z$23*($AA$23-$V$23)*(1-Y23)/($J$20-1),$Z$23*($AA$23-$V$23)*Y23)</f>
        <v>-3.6842569314533016</v>
      </c>
      <c r="AC23" s="43">
        <f>+T23+AB23</f>
        <v>1202.0877885595103</v>
      </c>
    </row>
    <row r="24" spans="1:29" x14ac:dyDescent="0.15">
      <c r="A24" s="16" t="s">
        <v>18</v>
      </c>
      <c r="B24" s="56"/>
      <c r="C24" s="44">
        <v>2</v>
      </c>
      <c r="D24" s="24">
        <v>1</v>
      </c>
      <c r="E24" s="25" t="s">
        <v>24</v>
      </c>
      <c r="F24" s="24">
        <v>1211</v>
      </c>
      <c r="G24" s="65"/>
      <c r="H24" s="68"/>
      <c r="I24" s="71"/>
      <c r="J24" s="12">
        <v>22</v>
      </c>
      <c r="K24" s="28">
        <f>+J24/I23</f>
        <v>0.28947368421052633</v>
      </c>
      <c r="L24" s="74"/>
      <c r="M24" s="84"/>
      <c r="N24" s="20">
        <f>IF($M$23=0,$L$23*($M$23-$H$23)*(1-K24)/($J$20-1),$L$23*($M$23-$H$23)*K24)</f>
        <v>-7.2279545090364383</v>
      </c>
      <c r="O24" s="45">
        <f t="shared" ref="O24:O25" si="6">+F24+N24</f>
        <v>1203.7720454909636</v>
      </c>
      <c r="P24" s="37"/>
      <c r="Q24" s="44">
        <v>2</v>
      </c>
      <c r="R24" s="24">
        <v>2</v>
      </c>
      <c r="S24" s="25" t="s">
        <v>25</v>
      </c>
      <c r="T24" s="29">
        <f>+O24</f>
        <v>1203.7720454909636</v>
      </c>
      <c r="U24" s="65"/>
      <c r="V24" s="68"/>
      <c r="W24" s="93"/>
      <c r="X24" s="12">
        <v>35</v>
      </c>
      <c r="Y24" s="28">
        <f>+X24/W23</f>
        <v>0.45454545454545453</v>
      </c>
      <c r="Z24" s="74"/>
      <c r="AA24" s="87"/>
      <c r="AB24" s="20">
        <f>IF($AA$23=0,$Z$23*($AA$23-$V$23)*(1-Y24)/($J$20-1),$Z$23*($AA$23-$V$23)*Y24)</f>
        <v>-5.3358203834840916</v>
      </c>
      <c r="AC24" s="45">
        <f>+T24+AB24</f>
        <v>1198.4362251074795</v>
      </c>
    </row>
    <row r="25" spans="1:29" x14ac:dyDescent="0.15">
      <c r="A25" s="16" t="s">
        <v>8</v>
      </c>
      <c r="B25" s="56"/>
      <c r="C25" s="44">
        <v>2</v>
      </c>
      <c r="D25" s="24">
        <v>1</v>
      </c>
      <c r="E25" s="25" t="s">
        <v>24</v>
      </c>
      <c r="F25" s="24">
        <v>1200</v>
      </c>
      <c r="G25" s="65"/>
      <c r="H25" s="68"/>
      <c r="I25" s="71"/>
      <c r="J25" s="12">
        <v>32</v>
      </c>
      <c r="K25" s="28">
        <f>+J25/I23</f>
        <v>0.42105263157894735</v>
      </c>
      <c r="L25" s="74"/>
      <c r="M25" s="84"/>
      <c r="N25" s="20">
        <f>IF($M$23=0,$L$23*($M$23-$H$23)*(1-K25)/($J$20-1),$L$23*($M$23-$H$23)*K25)</f>
        <v>-5.8894444147704315</v>
      </c>
      <c r="O25" s="45">
        <f t="shared" si="6"/>
        <v>1194.1105555852296</v>
      </c>
      <c r="P25" s="37"/>
      <c r="Q25" s="44">
        <v>2</v>
      </c>
      <c r="R25" s="24">
        <v>2</v>
      </c>
      <c r="S25" s="25" t="s">
        <v>25</v>
      </c>
      <c r="T25" s="29">
        <f>+O25</f>
        <v>1194.1105555852296</v>
      </c>
      <c r="U25" s="65"/>
      <c r="V25" s="68"/>
      <c r="W25" s="93"/>
      <c r="X25" s="12">
        <v>-6</v>
      </c>
      <c r="Y25" s="28">
        <f>+X25/W23</f>
        <v>-7.792207792207792E-2</v>
      </c>
      <c r="Z25" s="74"/>
      <c r="AA25" s="87"/>
      <c r="AB25" s="20">
        <f>IF($AA$23=0,$Z$23*($AA$23-$V$23)*(1-Y25)/($J$20-1),$Z$23*($AA$23-$V$23)*Y25)</f>
        <v>-10.544597424504277</v>
      </c>
      <c r="AC25" s="45">
        <f t="shared" ref="AC24:AC25" si="7">+T25+AB25</f>
        <v>1183.5659581607254</v>
      </c>
    </row>
    <row r="26" spans="1:29" x14ac:dyDescent="0.15">
      <c r="A26" s="16"/>
      <c r="B26" s="56"/>
      <c r="C26" s="44"/>
      <c r="D26" s="24"/>
      <c r="E26" s="25"/>
      <c r="F26" s="24"/>
      <c r="G26" s="65"/>
      <c r="H26" s="68"/>
      <c r="I26" s="71"/>
      <c r="J26" s="12"/>
      <c r="K26" s="28"/>
      <c r="L26" s="74"/>
      <c r="M26" s="84"/>
      <c r="N26" s="26"/>
      <c r="O26" s="45"/>
      <c r="P26" s="37"/>
      <c r="Q26" s="44"/>
      <c r="R26" s="24"/>
      <c r="S26" s="25"/>
      <c r="T26" s="29"/>
      <c r="U26" s="65"/>
      <c r="V26" s="68"/>
      <c r="W26" s="93"/>
      <c r="X26" s="12"/>
      <c r="Y26" s="28"/>
      <c r="Z26" s="74"/>
      <c r="AA26" s="87"/>
      <c r="AB26" s="26"/>
      <c r="AC26" s="45"/>
    </row>
    <row r="27" spans="1:29" x14ac:dyDescent="0.15">
      <c r="A27" s="16"/>
      <c r="B27" s="56"/>
      <c r="C27" s="44"/>
      <c r="D27" s="24"/>
      <c r="E27" s="25"/>
      <c r="F27" s="24"/>
      <c r="G27" s="65"/>
      <c r="H27" s="68"/>
      <c r="I27" s="71"/>
      <c r="J27" s="12"/>
      <c r="K27" s="28"/>
      <c r="L27" s="74"/>
      <c r="M27" s="84"/>
      <c r="N27" s="26"/>
      <c r="O27" s="45"/>
      <c r="P27" s="37"/>
      <c r="Q27" s="44"/>
      <c r="R27" s="24"/>
      <c r="S27" s="25"/>
      <c r="T27" s="29"/>
      <c r="U27" s="65"/>
      <c r="V27" s="68"/>
      <c r="W27" s="93"/>
      <c r="X27" s="12"/>
      <c r="Y27" s="28"/>
      <c r="Z27" s="74"/>
      <c r="AA27" s="87"/>
      <c r="AB27" s="26"/>
      <c r="AC27" s="45"/>
    </row>
    <row r="28" spans="1:29" x14ac:dyDescent="0.15">
      <c r="A28" s="17"/>
      <c r="B28" s="56"/>
      <c r="C28" s="46"/>
      <c r="D28" s="30"/>
      <c r="E28" s="31"/>
      <c r="F28" s="30"/>
      <c r="G28" s="79"/>
      <c r="H28" s="80"/>
      <c r="I28" s="81"/>
      <c r="J28" s="13"/>
      <c r="K28" s="34"/>
      <c r="L28" s="82"/>
      <c r="M28" s="85"/>
      <c r="N28" s="32"/>
      <c r="O28" s="47"/>
      <c r="P28" s="37"/>
      <c r="Q28" s="46"/>
      <c r="R28" s="30"/>
      <c r="S28" s="31"/>
      <c r="T28" s="35"/>
      <c r="U28" s="79"/>
      <c r="V28" s="80"/>
      <c r="W28" s="94"/>
      <c r="X28" s="13"/>
      <c r="Y28" s="34"/>
      <c r="Z28" s="82"/>
      <c r="AA28" s="88"/>
      <c r="AB28" s="32"/>
      <c r="AC28" s="47"/>
    </row>
    <row r="29" spans="1:29" x14ac:dyDescent="0.15">
      <c r="A29" s="15" t="s">
        <v>5</v>
      </c>
      <c r="B29" s="56"/>
      <c r="C29" s="42">
        <v>2</v>
      </c>
      <c r="D29" s="19">
        <v>1</v>
      </c>
      <c r="E29" s="18" t="s">
        <v>25</v>
      </c>
      <c r="F29" s="19">
        <v>1206</v>
      </c>
      <c r="G29" s="64">
        <f>+AVERAGE(F29:F34)</f>
        <v>1202</v>
      </c>
      <c r="H29" s="67">
        <f>1-H23</f>
        <v>0.49136616417891732</v>
      </c>
      <c r="I29" s="70">
        <f>SUM(J29:J34)</f>
        <v>127</v>
      </c>
      <c r="J29" s="11">
        <v>58</v>
      </c>
      <c r="K29" s="22">
        <f>+J29/I29</f>
        <v>0.45669291338582679</v>
      </c>
      <c r="L29" s="73">
        <f>+N20</f>
        <v>40</v>
      </c>
      <c r="M29" s="76">
        <v>1</v>
      </c>
      <c r="N29" s="20">
        <f>IF($M$29=0,$L$29*($M$29-$H$29)*(1-K29)/($J$20-1),$L$29*($M$29-$H$29)*K29)</f>
        <v>9.2915787331095423</v>
      </c>
      <c r="O29" s="43">
        <f t="shared" ref="O29:O31" si="8">+F29+N29</f>
        <v>1215.2915787331096</v>
      </c>
      <c r="P29" s="37"/>
      <c r="Q29" s="42">
        <v>2</v>
      </c>
      <c r="R29" s="19">
        <v>2</v>
      </c>
      <c r="S29" s="18" t="s">
        <v>24</v>
      </c>
      <c r="T29" s="23">
        <f>+O29</f>
        <v>1215.2915787331096</v>
      </c>
      <c r="U29" s="64">
        <f>+AVERAGE(T29:T34)</f>
        <v>1208.7817844776146</v>
      </c>
      <c r="V29" s="67">
        <f>1-V23</f>
        <v>0.51088313151395826</v>
      </c>
      <c r="W29" s="92">
        <f>SUM(X29:X34)</f>
        <v>151</v>
      </c>
      <c r="X29" s="11">
        <v>76</v>
      </c>
      <c r="Y29" s="22">
        <f>+X29/W29</f>
        <v>0.50331125827814571</v>
      </c>
      <c r="Z29" s="73">
        <f>+N20</f>
        <v>40</v>
      </c>
      <c r="AA29" s="89">
        <v>1</v>
      </c>
      <c r="AB29" s="26">
        <f>IF($AA$29=0,$Z$29*($AA$29-$V$29)*(1-Y29)/($J$20-1),$Z$29*($AA$29-$V$29)*Y29)</f>
        <v>9.8471210609110393</v>
      </c>
      <c r="AC29" s="43">
        <f>+T29+AB29</f>
        <v>1225.1386997940208</v>
      </c>
    </row>
    <row r="30" spans="1:29" x14ac:dyDescent="0.15">
      <c r="A30" s="16" t="s">
        <v>15</v>
      </c>
      <c r="B30" s="56"/>
      <c r="C30" s="44">
        <v>2</v>
      </c>
      <c r="D30" s="24">
        <v>1</v>
      </c>
      <c r="E30" s="25" t="s">
        <v>25</v>
      </c>
      <c r="F30" s="24">
        <v>1200</v>
      </c>
      <c r="G30" s="65"/>
      <c r="H30" s="68"/>
      <c r="I30" s="71"/>
      <c r="J30" s="12">
        <v>60</v>
      </c>
      <c r="K30" s="28">
        <f>+J30/I29</f>
        <v>0.47244094488188976</v>
      </c>
      <c r="L30" s="74"/>
      <c r="M30" s="77"/>
      <c r="N30" s="20">
        <f>IF($M$29=0,$L$29*($M$29-$H$29)*(1-K30)/($J$20-1),$L$29*($M$29-$H$29)*K30)</f>
        <v>9.6119779997684915</v>
      </c>
      <c r="O30" s="45">
        <f t="shared" si="8"/>
        <v>1209.6119779997684</v>
      </c>
      <c r="P30" s="37"/>
      <c r="Q30" s="44">
        <v>2</v>
      </c>
      <c r="R30" s="24">
        <v>2</v>
      </c>
      <c r="S30" s="25" t="s">
        <v>24</v>
      </c>
      <c r="T30" s="29">
        <f>+O30</f>
        <v>1209.6119779997684</v>
      </c>
      <c r="U30" s="65"/>
      <c r="V30" s="68"/>
      <c r="W30" s="93"/>
      <c r="X30" s="12">
        <v>36</v>
      </c>
      <c r="Y30" s="28">
        <f>+X30/W29</f>
        <v>0.23841059602649006</v>
      </c>
      <c r="Z30" s="74"/>
      <c r="AA30" s="90"/>
      <c r="AB30" s="26">
        <f>IF($AA$29=0,$Z$29*($AA$29-$V$29)*(1-Y30)/($J$20-1),$Z$29*($AA$29-$V$29)*Y30)</f>
        <v>4.6644257656947028</v>
      </c>
      <c r="AC30" s="45">
        <f>+T30+AB30</f>
        <v>1214.2764037654631</v>
      </c>
    </row>
    <row r="31" spans="1:29" x14ac:dyDescent="0.15">
      <c r="A31" s="16" t="s">
        <v>41</v>
      </c>
      <c r="B31" s="56"/>
      <c r="C31" s="44">
        <v>2</v>
      </c>
      <c r="D31" s="24">
        <v>1</v>
      </c>
      <c r="E31" s="25" t="s">
        <v>25</v>
      </c>
      <c r="F31" s="24">
        <v>1200</v>
      </c>
      <c r="G31" s="65"/>
      <c r="H31" s="68"/>
      <c r="I31" s="71"/>
      <c r="J31" s="12">
        <v>9</v>
      </c>
      <c r="K31" s="28">
        <f>+J31/I29</f>
        <v>7.0866141732283464E-2</v>
      </c>
      <c r="L31" s="74"/>
      <c r="M31" s="77"/>
      <c r="N31" s="20">
        <f>IF($M$29=0,$L$29*($M$29-$H$29)*(1-K31)/($J$20-1),$L$29*($M$29-$H$29)*K31)</f>
        <v>1.4417966999652738</v>
      </c>
      <c r="O31" s="45">
        <f t="shared" si="8"/>
        <v>1201.4417966999654</v>
      </c>
      <c r="P31" s="37"/>
      <c r="Q31" s="44">
        <v>2</v>
      </c>
      <c r="R31" s="24">
        <v>2</v>
      </c>
      <c r="S31" s="25" t="s">
        <v>24</v>
      </c>
      <c r="T31" s="29">
        <f>+O31</f>
        <v>1201.4417966999654</v>
      </c>
      <c r="U31" s="65"/>
      <c r="V31" s="68"/>
      <c r="W31" s="93"/>
      <c r="X31" s="12">
        <v>39</v>
      </c>
      <c r="Y31" s="28">
        <f>+X31/W29</f>
        <v>0.25827814569536423</v>
      </c>
      <c r="Z31" s="74"/>
      <c r="AA31" s="90"/>
      <c r="AB31" s="26">
        <f>IF($AA$29=0,$Z$29*($AA$29-$V$29)*(1-Y31)/($J$20-1),$Z$29*($AA$29-$V$29)*Y31)</f>
        <v>5.0531279128359277</v>
      </c>
      <c r="AC31" s="45">
        <f>+T31+AB31</f>
        <v>1206.4949246128012</v>
      </c>
    </row>
    <row r="32" spans="1:29" x14ac:dyDescent="0.15">
      <c r="A32" s="59"/>
      <c r="B32" s="56"/>
      <c r="C32" s="44"/>
      <c r="D32" s="24"/>
      <c r="E32" s="25"/>
      <c r="F32" s="24"/>
      <c r="G32" s="65"/>
      <c r="H32" s="68"/>
      <c r="I32" s="71"/>
      <c r="J32" s="12"/>
      <c r="K32" s="28"/>
      <c r="L32" s="74"/>
      <c r="M32" s="77"/>
      <c r="N32" s="26"/>
      <c r="O32" s="45"/>
      <c r="P32" s="37"/>
      <c r="Q32" s="44"/>
      <c r="R32" s="24"/>
      <c r="S32" s="25"/>
      <c r="T32" s="29"/>
      <c r="U32" s="65"/>
      <c r="V32" s="68"/>
      <c r="W32" s="93"/>
      <c r="X32" s="12"/>
      <c r="Y32" s="28"/>
      <c r="Z32" s="74"/>
      <c r="AA32" s="90"/>
      <c r="AB32" s="26"/>
      <c r="AC32" s="45"/>
    </row>
    <row r="33" spans="1:29" x14ac:dyDescent="0.15">
      <c r="A33" s="59"/>
      <c r="B33" s="56"/>
      <c r="C33" s="44"/>
      <c r="D33" s="24"/>
      <c r="E33" s="25"/>
      <c r="F33" s="24"/>
      <c r="G33" s="65"/>
      <c r="H33" s="68"/>
      <c r="I33" s="71"/>
      <c r="J33" s="12"/>
      <c r="K33" s="28"/>
      <c r="L33" s="74"/>
      <c r="M33" s="77"/>
      <c r="N33" s="26"/>
      <c r="O33" s="45"/>
      <c r="P33" s="37"/>
      <c r="Q33" s="44"/>
      <c r="R33" s="24"/>
      <c r="S33" s="25"/>
      <c r="T33" s="29"/>
      <c r="U33" s="65"/>
      <c r="V33" s="68"/>
      <c r="W33" s="93"/>
      <c r="X33" s="12"/>
      <c r="Y33" s="28"/>
      <c r="Z33" s="74"/>
      <c r="AA33" s="90"/>
      <c r="AB33" s="26"/>
      <c r="AC33" s="45"/>
    </row>
    <row r="34" spans="1:29" ht="14" thickBot="1" x14ac:dyDescent="0.2">
      <c r="A34" s="61"/>
      <c r="B34" s="56"/>
      <c r="C34" s="48"/>
      <c r="D34" s="49"/>
      <c r="E34" s="50"/>
      <c r="F34" s="49"/>
      <c r="G34" s="66"/>
      <c r="H34" s="69"/>
      <c r="I34" s="72"/>
      <c r="J34" s="63"/>
      <c r="K34" s="54"/>
      <c r="L34" s="75"/>
      <c r="M34" s="78"/>
      <c r="N34" s="52"/>
      <c r="O34" s="55"/>
      <c r="P34" s="37"/>
      <c r="Q34" s="48"/>
      <c r="R34" s="49"/>
      <c r="S34" s="50"/>
      <c r="T34" s="51"/>
      <c r="U34" s="66"/>
      <c r="V34" s="69"/>
      <c r="W34" s="95"/>
      <c r="X34" s="63"/>
      <c r="Y34" s="54"/>
      <c r="Z34" s="75"/>
      <c r="AA34" s="97"/>
      <c r="AB34" s="52"/>
      <c r="AC34" s="55"/>
    </row>
    <row r="39" spans="1:29" x14ac:dyDescent="0.15">
      <c r="A39" s="5" t="s">
        <v>49</v>
      </c>
      <c r="B39" s="5"/>
      <c r="G39" s="96" t="s">
        <v>40</v>
      </c>
      <c r="H39" s="96"/>
      <c r="I39" s="96"/>
      <c r="J39" s="10">
        <v>3</v>
      </c>
      <c r="M39" s="62" t="s">
        <v>45</v>
      </c>
      <c r="N39" s="4">
        <v>40</v>
      </c>
    </row>
    <row r="40" spans="1:29" ht="14" thickBot="1" x14ac:dyDescent="0.2"/>
    <row r="41" spans="1:29" s="9" customFormat="1" ht="39" x14ac:dyDescent="0.15">
      <c r="A41" s="14" t="s">
        <v>28</v>
      </c>
      <c r="C41" s="38" t="s">
        <v>20</v>
      </c>
      <c r="D41" s="39" t="s">
        <v>29</v>
      </c>
      <c r="E41" s="39" t="s">
        <v>27</v>
      </c>
      <c r="F41" s="40" t="s">
        <v>32</v>
      </c>
      <c r="G41" s="40" t="s">
        <v>33</v>
      </c>
      <c r="H41" s="40" t="s">
        <v>35</v>
      </c>
      <c r="I41" s="40" t="s">
        <v>37</v>
      </c>
      <c r="J41" s="40" t="s">
        <v>38</v>
      </c>
      <c r="K41" s="40" t="s">
        <v>34</v>
      </c>
      <c r="L41" s="40" t="s">
        <v>31</v>
      </c>
      <c r="M41" s="40" t="s">
        <v>30</v>
      </c>
      <c r="N41" s="40" t="s">
        <v>36</v>
      </c>
      <c r="O41" s="41" t="s">
        <v>39</v>
      </c>
      <c r="P41" s="36"/>
      <c r="Q41" s="38" t="s">
        <v>20</v>
      </c>
      <c r="R41" s="39" t="s">
        <v>20</v>
      </c>
      <c r="S41" s="39" t="s">
        <v>27</v>
      </c>
      <c r="T41" s="40" t="s">
        <v>32</v>
      </c>
      <c r="U41" s="40" t="s">
        <v>33</v>
      </c>
      <c r="V41" s="40" t="s">
        <v>35</v>
      </c>
      <c r="W41" s="40" t="s">
        <v>37</v>
      </c>
      <c r="X41" s="40" t="s">
        <v>38</v>
      </c>
      <c r="Y41" s="40" t="s">
        <v>34</v>
      </c>
      <c r="Z41" s="40" t="s">
        <v>31</v>
      </c>
      <c r="AA41" s="40" t="s">
        <v>30</v>
      </c>
      <c r="AB41" s="40" t="s">
        <v>36</v>
      </c>
      <c r="AC41" s="41" t="s">
        <v>39</v>
      </c>
    </row>
    <row r="42" spans="1:29" x14ac:dyDescent="0.15">
      <c r="A42" s="16" t="s">
        <v>9</v>
      </c>
      <c r="B42" s="56"/>
      <c r="C42" s="57">
        <v>3</v>
      </c>
      <c r="D42" s="19">
        <v>1</v>
      </c>
      <c r="E42" s="18" t="s">
        <v>24</v>
      </c>
      <c r="F42" s="19">
        <v>1189</v>
      </c>
      <c r="G42" s="64">
        <f>+AVERAGE(F42:F47)</f>
        <v>1193.3333333333333</v>
      </c>
      <c r="H42" s="67">
        <f>(1/(1+10^(($G$48-$G$42)/400)))</f>
        <v>0.49184573416951477</v>
      </c>
      <c r="I42" s="70">
        <f>SUM(J42:J47)</f>
        <v>164</v>
      </c>
      <c r="J42" s="11">
        <v>76</v>
      </c>
      <c r="K42" s="22">
        <f>+J42/I42</f>
        <v>0.46341463414634149</v>
      </c>
      <c r="L42" s="73">
        <f>+N39</f>
        <v>40</v>
      </c>
      <c r="M42" s="83">
        <v>1</v>
      </c>
      <c r="N42" s="20">
        <f>IF($M$42=0,$L$42*($M$42-$H$42)*(1-K42)/($J$39-1),$L$42*($M$42-$H$42)*K42)</f>
        <v>9.4194449275894812</v>
      </c>
      <c r="O42" s="43">
        <f>+F42+N42</f>
        <v>1198.4194449275894</v>
      </c>
      <c r="P42" s="37"/>
      <c r="Q42" s="42">
        <v>3</v>
      </c>
      <c r="R42" s="18">
        <v>2</v>
      </c>
      <c r="S42" s="18" t="s">
        <v>25</v>
      </c>
      <c r="T42" s="23">
        <f>+O42</f>
        <v>1198.4194449275894</v>
      </c>
      <c r="U42" s="64">
        <f>+AVERAGE(T42:T47)</f>
        <v>1200.1087235444065</v>
      </c>
      <c r="V42" s="67">
        <f>(1/(1+10^(($U$48-$U$42)/400)))</f>
        <v>0.51134420462254238</v>
      </c>
      <c r="W42" s="92">
        <f>SUM(X42:X47)</f>
        <v>68</v>
      </c>
      <c r="X42" s="11">
        <v>59</v>
      </c>
      <c r="Y42" s="22">
        <f>+X42/W42</f>
        <v>0.86764705882352944</v>
      </c>
      <c r="Z42" s="73">
        <f>+N39</f>
        <v>40</v>
      </c>
      <c r="AA42" s="86">
        <v>0</v>
      </c>
      <c r="AB42" s="20">
        <f>IF($AA$42=0,$Z$42*($AA$42-$V$42)*(1-Y42)/($J$39-1),$Z$42*($AA$42-$V$42)*Y42)</f>
        <v>-1.3535581887067294</v>
      </c>
      <c r="AC42" s="43">
        <f>+T42+AB42</f>
        <v>1197.0658867388827</v>
      </c>
    </row>
    <row r="43" spans="1:29" x14ac:dyDescent="0.15">
      <c r="A43" s="16" t="s">
        <v>13</v>
      </c>
      <c r="B43" s="56"/>
      <c r="C43" s="44">
        <v>3</v>
      </c>
      <c r="D43" s="24">
        <v>1</v>
      </c>
      <c r="E43" s="25" t="s">
        <v>24</v>
      </c>
      <c r="F43" s="24">
        <v>1191</v>
      </c>
      <c r="G43" s="65"/>
      <c r="H43" s="68"/>
      <c r="I43" s="71"/>
      <c r="J43" s="12">
        <v>68</v>
      </c>
      <c r="K43" s="28">
        <f>+J43/I42</f>
        <v>0.41463414634146339</v>
      </c>
      <c r="L43" s="74"/>
      <c r="M43" s="84"/>
      <c r="N43" s="20">
        <f>IF($M$42=0,$L$42*($M$42-$H$42)*(1-K43)/($J$39-1),$L$42*($M$42-$H$42)*K43)</f>
        <v>8.4279244088958514</v>
      </c>
      <c r="O43" s="45">
        <f t="shared" ref="O43:O44" si="9">+F43+N43</f>
        <v>1199.4279244088959</v>
      </c>
      <c r="P43" s="37"/>
      <c r="Q43" s="44">
        <v>3</v>
      </c>
      <c r="R43" s="24">
        <v>2</v>
      </c>
      <c r="S43" s="25" t="s">
        <v>25</v>
      </c>
      <c r="T43" s="29">
        <f>+O43</f>
        <v>1199.4279244088959</v>
      </c>
      <c r="U43" s="65"/>
      <c r="V43" s="68"/>
      <c r="W43" s="93"/>
      <c r="X43" s="12">
        <v>-1</v>
      </c>
      <c r="Y43" s="28">
        <f>+X43/W42</f>
        <v>-1.4705882352941176E-2</v>
      </c>
      <c r="Z43" s="74"/>
      <c r="AA43" s="87"/>
      <c r="AB43" s="20">
        <f>IF($AA$42=0,$Z$42*($AA$42-$V$42)*(1-Y43)/($J$39-1),$Z$42*($AA$42-$V$42)*Y43)</f>
        <v>-10.377279446751594</v>
      </c>
      <c r="AC43" s="45">
        <f t="shared" ref="AC43:AC44" si="10">+T43+AB43</f>
        <v>1189.0506449621444</v>
      </c>
    </row>
    <row r="44" spans="1:29" x14ac:dyDescent="0.15">
      <c r="A44" s="16" t="s">
        <v>11</v>
      </c>
      <c r="B44" s="56"/>
      <c r="C44" s="44">
        <v>3</v>
      </c>
      <c r="D44" s="24">
        <v>1</v>
      </c>
      <c r="E44" s="25" t="s">
        <v>24</v>
      </c>
      <c r="F44" s="24">
        <v>1200</v>
      </c>
      <c r="G44" s="65"/>
      <c r="H44" s="68"/>
      <c r="I44" s="71"/>
      <c r="J44" s="12">
        <v>20</v>
      </c>
      <c r="K44" s="28">
        <f>+J44/I42</f>
        <v>0.12195121951219512</v>
      </c>
      <c r="L44" s="74"/>
      <c r="M44" s="84"/>
      <c r="N44" s="20">
        <f>IF($M$42=0,$L$42*($M$42-$H$42)*(1-K44)/($J$39-1),$L$42*($M$42-$H$42)*K44)</f>
        <v>2.4788012967340736</v>
      </c>
      <c r="O44" s="45">
        <f t="shared" si="9"/>
        <v>1202.478801296734</v>
      </c>
      <c r="P44" s="37"/>
      <c r="Q44" s="44">
        <v>3</v>
      </c>
      <c r="R44" s="24">
        <v>2</v>
      </c>
      <c r="S44" s="25" t="s">
        <v>25</v>
      </c>
      <c r="T44" s="29">
        <f>+O44</f>
        <v>1202.478801296734</v>
      </c>
      <c r="U44" s="65"/>
      <c r="V44" s="68"/>
      <c r="W44" s="93"/>
      <c r="X44" s="12">
        <v>10</v>
      </c>
      <c r="Y44" s="28">
        <f>+X44/W42</f>
        <v>0.14705882352941177</v>
      </c>
      <c r="Z44" s="74"/>
      <c r="AA44" s="87"/>
      <c r="AB44" s="20">
        <f>IF($AA$42=0,$Z$42*($AA$42-$V$42)*(1-Y44)/($J$39-1),$Z$42*($AA$42-$V$42)*Y44)</f>
        <v>-8.7229305494433689</v>
      </c>
      <c r="AC44" s="45">
        <f t="shared" si="10"/>
        <v>1193.7558707472906</v>
      </c>
    </row>
    <row r="45" spans="1:29" x14ac:dyDescent="0.15">
      <c r="A45" s="16"/>
      <c r="B45" s="56"/>
      <c r="C45" s="44"/>
      <c r="D45" s="24"/>
      <c r="E45" s="25"/>
      <c r="F45" s="24"/>
      <c r="G45" s="65"/>
      <c r="H45" s="68"/>
      <c r="I45" s="71"/>
      <c r="J45" s="12"/>
      <c r="K45" s="28"/>
      <c r="L45" s="74"/>
      <c r="M45" s="84"/>
      <c r="N45" s="26"/>
      <c r="O45" s="45"/>
      <c r="P45" s="37"/>
      <c r="Q45" s="44"/>
      <c r="R45" s="24"/>
      <c r="S45" s="25"/>
      <c r="T45" s="29"/>
      <c r="U45" s="65"/>
      <c r="V45" s="68"/>
      <c r="W45" s="93"/>
      <c r="X45" s="12"/>
      <c r="Y45" s="28"/>
      <c r="Z45" s="74"/>
      <c r="AA45" s="87"/>
      <c r="AB45" s="26"/>
      <c r="AC45" s="45"/>
    </row>
    <row r="46" spans="1:29" x14ac:dyDescent="0.15">
      <c r="A46" s="16"/>
      <c r="B46" s="56"/>
      <c r="C46" s="44"/>
      <c r="D46" s="24"/>
      <c r="E46" s="25"/>
      <c r="F46" s="24"/>
      <c r="G46" s="65"/>
      <c r="H46" s="68"/>
      <c r="I46" s="71"/>
      <c r="J46" s="12"/>
      <c r="K46" s="28"/>
      <c r="L46" s="74"/>
      <c r="M46" s="84"/>
      <c r="N46" s="26"/>
      <c r="O46" s="45"/>
      <c r="P46" s="37"/>
      <c r="Q46" s="44"/>
      <c r="R46" s="24"/>
      <c r="S46" s="25"/>
      <c r="T46" s="29"/>
      <c r="U46" s="65"/>
      <c r="V46" s="68"/>
      <c r="W46" s="93"/>
      <c r="X46" s="12"/>
      <c r="Y46" s="28"/>
      <c r="Z46" s="74"/>
      <c r="AA46" s="87"/>
      <c r="AB46" s="26"/>
      <c r="AC46" s="45"/>
    </row>
    <row r="47" spans="1:29" x14ac:dyDescent="0.15">
      <c r="A47" s="17"/>
      <c r="B47" s="56"/>
      <c r="C47" s="46"/>
      <c r="D47" s="30"/>
      <c r="E47" s="31"/>
      <c r="F47" s="30"/>
      <c r="G47" s="79"/>
      <c r="H47" s="80"/>
      <c r="I47" s="81"/>
      <c r="J47" s="13"/>
      <c r="K47" s="34"/>
      <c r="L47" s="82"/>
      <c r="M47" s="85"/>
      <c r="N47" s="32"/>
      <c r="O47" s="47"/>
      <c r="P47" s="37"/>
      <c r="Q47" s="46"/>
      <c r="R47" s="30"/>
      <c r="S47" s="31"/>
      <c r="T47" s="35"/>
      <c r="U47" s="79"/>
      <c r="V47" s="80"/>
      <c r="W47" s="94"/>
      <c r="X47" s="13"/>
      <c r="Y47" s="34"/>
      <c r="Z47" s="82"/>
      <c r="AA47" s="88"/>
      <c r="AB47" s="32"/>
      <c r="AC47" s="47"/>
    </row>
    <row r="48" spans="1:29" x14ac:dyDescent="0.15">
      <c r="A48" s="15" t="s">
        <v>2</v>
      </c>
      <c r="B48" s="56"/>
      <c r="C48" s="42">
        <v>3</v>
      </c>
      <c r="D48" s="19">
        <v>1</v>
      </c>
      <c r="E48" s="18" t="s">
        <v>25</v>
      </c>
      <c r="F48" s="19">
        <v>1197</v>
      </c>
      <c r="G48" s="64">
        <f>+AVERAGE(F48:F53)</f>
        <v>1199</v>
      </c>
      <c r="H48" s="67">
        <f>1-H42</f>
        <v>0.50815426583048517</v>
      </c>
      <c r="I48" s="70">
        <f>SUM(J48:J53)</f>
        <v>51</v>
      </c>
      <c r="J48" s="11">
        <v>31</v>
      </c>
      <c r="K48" s="22">
        <f>+J48/I48</f>
        <v>0.60784313725490191</v>
      </c>
      <c r="L48" s="73">
        <f>+N39</f>
        <v>40</v>
      </c>
      <c r="M48" s="76">
        <v>0</v>
      </c>
      <c r="N48" s="20">
        <f>IF($M$48=0,$L$48*($M$48-$H$48)*(1-K48)/($J$39-1),$L$48*($M$48-$H$48)*K48)</f>
        <v>-3.9855236535724328</v>
      </c>
      <c r="O48" s="43">
        <f t="shared" ref="O48:O50" si="11">+F48+N48</f>
        <v>1193.0144763464275</v>
      </c>
      <c r="P48" s="37"/>
      <c r="Q48" s="42">
        <v>3</v>
      </c>
      <c r="R48" s="19">
        <v>2</v>
      </c>
      <c r="S48" s="18" t="s">
        <v>24</v>
      </c>
      <c r="T48" s="23">
        <f>+O48</f>
        <v>1193.0144763464275</v>
      </c>
      <c r="U48" s="64">
        <f>+AVERAGE(T48:T53)</f>
        <v>1192.2246097889267</v>
      </c>
      <c r="V48" s="67">
        <f>1-V42</f>
        <v>0.48865579537745762</v>
      </c>
      <c r="W48" s="92">
        <f>SUM(X48:X53)</f>
        <v>150</v>
      </c>
      <c r="X48" s="11">
        <v>58</v>
      </c>
      <c r="Y48" s="22">
        <f>+X48/W48</f>
        <v>0.38666666666666666</v>
      </c>
      <c r="Z48" s="73">
        <f>+N39</f>
        <v>40</v>
      </c>
      <c r="AA48" s="89">
        <v>1</v>
      </c>
      <c r="AB48" s="20">
        <f>IF($AA$48=0,$Z$48*($AA$48-$V$48)*(1-Y48)/($J$39-1),$Z$48*($AA$48-$V$48)*Y48)</f>
        <v>7.9087903648286551</v>
      </c>
      <c r="AC48" s="43">
        <f>+T48+AB48</f>
        <v>1200.9232667112562</v>
      </c>
    </row>
    <row r="49" spans="1:29" x14ac:dyDescent="0.15">
      <c r="A49" s="16" t="s">
        <v>14</v>
      </c>
      <c r="B49" s="56"/>
      <c r="C49" s="44">
        <v>3</v>
      </c>
      <c r="D49" s="24">
        <v>1</v>
      </c>
      <c r="E49" s="25" t="s">
        <v>25</v>
      </c>
      <c r="F49" s="24">
        <v>1200</v>
      </c>
      <c r="G49" s="65"/>
      <c r="H49" s="68"/>
      <c r="I49" s="71"/>
      <c r="J49" s="12">
        <v>20</v>
      </c>
      <c r="K49" s="28">
        <f>+J49/I48</f>
        <v>0.39215686274509803</v>
      </c>
      <c r="L49" s="74"/>
      <c r="M49" s="77"/>
      <c r="N49" s="20">
        <f>IF($M$48=0,$L$48*($M$48-$H$48)*(1-K49)/($J$39-1),$L$48*($M$48-$H$48)*K49)</f>
        <v>-6.1775616630372712</v>
      </c>
      <c r="O49" s="45">
        <f t="shared" si="11"/>
        <v>1193.8224383369627</v>
      </c>
      <c r="P49" s="37"/>
      <c r="Q49" s="44">
        <v>3</v>
      </c>
      <c r="R49" s="24">
        <v>2</v>
      </c>
      <c r="S49" s="25" t="s">
        <v>24</v>
      </c>
      <c r="T49" s="29">
        <f>+O49</f>
        <v>1193.8224383369627</v>
      </c>
      <c r="U49" s="65"/>
      <c r="V49" s="68"/>
      <c r="W49" s="93"/>
      <c r="X49" s="12">
        <v>57</v>
      </c>
      <c r="Y49" s="28">
        <f>+X49/W48</f>
        <v>0.38</v>
      </c>
      <c r="Z49" s="74"/>
      <c r="AA49" s="90"/>
      <c r="AB49" s="20">
        <f>IF($AA$48=0,$Z$48*($AA$48-$V$48)*(1-Y49)/($J$39-1),$Z$48*($AA$48-$V$48)*Y49)</f>
        <v>7.772431910262644</v>
      </c>
      <c r="AC49" s="45">
        <f>+T49+AB49</f>
        <v>1201.5948702472253</v>
      </c>
    </row>
    <row r="50" spans="1:29" x14ac:dyDescent="0.15">
      <c r="A50" s="16" t="s">
        <v>17</v>
      </c>
      <c r="B50" s="56"/>
      <c r="C50" s="44">
        <v>3</v>
      </c>
      <c r="D50" s="24">
        <v>1</v>
      </c>
      <c r="E50" s="25" t="s">
        <v>25</v>
      </c>
      <c r="F50" s="24">
        <v>1200</v>
      </c>
      <c r="G50" s="65"/>
      <c r="H50" s="68"/>
      <c r="I50" s="71"/>
      <c r="J50" s="12">
        <v>0</v>
      </c>
      <c r="K50" s="28">
        <f>+J50/I48</f>
        <v>0</v>
      </c>
      <c r="L50" s="74"/>
      <c r="M50" s="77"/>
      <c r="N50" s="20">
        <f>IF($M$48=0,$L$48*($M$48-$H$48)*(1-K50)/($J$39-1),$L$48*($M$48-$H$48)*K50)</f>
        <v>-10.163085316609703</v>
      </c>
      <c r="O50" s="45">
        <f t="shared" si="11"/>
        <v>1189.8369146833902</v>
      </c>
      <c r="P50" s="37"/>
      <c r="Q50" s="44">
        <v>3</v>
      </c>
      <c r="R50" s="24">
        <v>2</v>
      </c>
      <c r="S50" s="25" t="s">
        <v>24</v>
      </c>
      <c r="T50" s="29">
        <f>+O50</f>
        <v>1189.8369146833902</v>
      </c>
      <c r="U50" s="65"/>
      <c r="V50" s="68"/>
      <c r="W50" s="93"/>
      <c r="X50" s="12">
        <v>35</v>
      </c>
      <c r="Y50" s="28">
        <f>+X50/W48</f>
        <v>0.23333333333333334</v>
      </c>
      <c r="Z50" s="74"/>
      <c r="AA50" s="90"/>
      <c r="AB50" s="20">
        <f>IF($AA$48=0,$Z$48*($AA$48-$V$48)*(1-Y50)/($J$39-1),$Z$48*($AA$48-$V$48)*Y50)</f>
        <v>4.7725459098103951</v>
      </c>
      <c r="AC50" s="45">
        <f t="shared" ref="AC49:AC50" si="12">+T50+AB50</f>
        <v>1194.6094605932005</v>
      </c>
    </row>
    <row r="51" spans="1:29" x14ac:dyDescent="0.15">
      <c r="A51" s="59"/>
      <c r="B51" s="56"/>
      <c r="C51" s="44"/>
      <c r="D51" s="24"/>
      <c r="E51" s="25"/>
      <c r="F51" s="24"/>
      <c r="G51" s="65"/>
      <c r="H51" s="68"/>
      <c r="I51" s="71"/>
      <c r="J51" s="12"/>
      <c r="K51" s="28"/>
      <c r="L51" s="74"/>
      <c r="M51" s="77"/>
      <c r="N51" s="26"/>
      <c r="O51" s="45"/>
      <c r="P51" s="37"/>
      <c r="Q51" s="44"/>
      <c r="R51" s="24"/>
      <c r="S51" s="25"/>
      <c r="T51" s="29"/>
      <c r="U51" s="65"/>
      <c r="V51" s="68"/>
      <c r="W51" s="93"/>
      <c r="X51" s="12"/>
      <c r="Y51" s="28"/>
      <c r="Z51" s="74"/>
      <c r="AA51" s="90"/>
      <c r="AB51" s="26"/>
      <c r="AC51" s="45"/>
    </row>
    <row r="52" spans="1:29" x14ac:dyDescent="0.15">
      <c r="A52" s="59"/>
      <c r="B52" s="56"/>
      <c r="C52" s="44"/>
      <c r="D52" s="24"/>
      <c r="E52" s="25"/>
      <c r="F52" s="24"/>
      <c r="G52" s="65"/>
      <c r="H52" s="68"/>
      <c r="I52" s="71"/>
      <c r="J52" s="12"/>
      <c r="K52" s="28"/>
      <c r="L52" s="74"/>
      <c r="M52" s="77"/>
      <c r="N52" s="26"/>
      <c r="O52" s="45"/>
      <c r="P52" s="37"/>
      <c r="Q52" s="44"/>
      <c r="R52" s="24"/>
      <c r="S52" s="25"/>
      <c r="T52" s="29"/>
      <c r="U52" s="65"/>
      <c r="V52" s="68"/>
      <c r="W52" s="93"/>
      <c r="X52" s="12"/>
      <c r="Y52" s="28"/>
      <c r="Z52" s="74"/>
      <c r="AA52" s="90"/>
      <c r="AB52" s="26"/>
      <c r="AC52" s="45"/>
    </row>
    <row r="53" spans="1:29" ht="14" thickBot="1" x14ac:dyDescent="0.2">
      <c r="A53" s="61"/>
      <c r="B53" s="56"/>
      <c r="C53" s="48"/>
      <c r="D53" s="49"/>
      <c r="E53" s="50"/>
      <c r="F53" s="49"/>
      <c r="G53" s="66"/>
      <c r="H53" s="69"/>
      <c r="I53" s="72"/>
      <c r="J53" s="63"/>
      <c r="K53" s="54"/>
      <c r="L53" s="75"/>
      <c r="M53" s="78"/>
      <c r="N53" s="52"/>
      <c r="O53" s="55"/>
      <c r="P53" s="37"/>
      <c r="Q53" s="48"/>
      <c r="R53" s="49"/>
      <c r="S53" s="50"/>
      <c r="T53" s="51"/>
      <c r="U53" s="66"/>
      <c r="V53" s="69"/>
      <c r="W53" s="95"/>
      <c r="X53" s="63"/>
      <c r="Y53" s="54"/>
      <c r="Z53" s="75"/>
      <c r="AA53" s="97"/>
      <c r="AB53" s="52"/>
      <c r="AC53" s="55"/>
    </row>
    <row r="55" spans="1:29" x14ac:dyDescent="0.15">
      <c r="L55" s="8"/>
      <c r="O55" s="3"/>
      <c r="P55" s="3"/>
    </row>
    <row r="58" spans="1:29" x14ac:dyDescent="0.15">
      <c r="A58" s="5" t="s">
        <v>50</v>
      </c>
      <c r="B58" s="5"/>
      <c r="G58" s="96" t="s">
        <v>40</v>
      </c>
      <c r="H58" s="96"/>
      <c r="I58" s="96"/>
      <c r="J58" s="10">
        <v>2</v>
      </c>
      <c r="M58" s="62" t="s">
        <v>45</v>
      </c>
      <c r="N58" s="4">
        <v>40</v>
      </c>
    </row>
    <row r="59" spans="1:29" ht="14" thickBot="1" x14ac:dyDescent="0.2"/>
    <row r="60" spans="1:29" s="9" customFormat="1" ht="39" x14ac:dyDescent="0.15">
      <c r="A60" s="14" t="s">
        <v>28</v>
      </c>
      <c r="C60" s="38" t="s">
        <v>20</v>
      </c>
      <c r="D60" s="39" t="s">
        <v>29</v>
      </c>
      <c r="E60" s="39" t="s">
        <v>27</v>
      </c>
      <c r="F60" s="40" t="s">
        <v>32</v>
      </c>
      <c r="G60" s="40" t="s">
        <v>33</v>
      </c>
      <c r="H60" s="40" t="s">
        <v>35</v>
      </c>
      <c r="I60" s="40" t="s">
        <v>37</v>
      </c>
      <c r="J60" s="40" t="s">
        <v>38</v>
      </c>
      <c r="K60" s="40" t="s">
        <v>34</v>
      </c>
      <c r="L60" s="40" t="s">
        <v>31</v>
      </c>
      <c r="M60" s="40" t="s">
        <v>30</v>
      </c>
      <c r="N60" s="40" t="s">
        <v>36</v>
      </c>
      <c r="O60" s="41" t="s">
        <v>39</v>
      </c>
      <c r="P60" s="36"/>
      <c r="Q60" s="38" t="s">
        <v>29</v>
      </c>
      <c r="R60" s="39" t="s">
        <v>20</v>
      </c>
      <c r="S60" s="39" t="s">
        <v>27</v>
      </c>
      <c r="T60" s="40" t="s">
        <v>32</v>
      </c>
      <c r="U60" s="40" t="s">
        <v>33</v>
      </c>
      <c r="V60" s="40" t="s">
        <v>35</v>
      </c>
      <c r="W60" s="40" t="s">
        <v>37</v>
      </c>
      <c r="X60" s="40" t="s">
        <v>38</v>
      </c>
      <c r="Y60" s="40" t="s">
        <v>34</v>
      </c>
      <c r="Z60" s="40" t="s">
        <v>31</v>
      </c>
      <c r="AA60" s="40" t="s">
        <v>30</v>
      </c>
      <c r="AB60" s="40" t="s">
        <v>36</v>
      </c>
      <c r="AC60" s="41" t="s">
        <v>39</v>
      </c>
    </row>
    <row r="61" spans="1:29" x14ac:dyDescent="0.15">
      <c r="A61" s="58" t="s">
        <v>42</v>
      </c>
      <c r="B61" s="56"/>
      <c r="C61" s="57">
        <v>4</v>
      </c>
      <c r="D61" s="19">
        <v>1</v>
      </c>
      <c r="E61" s="18" t="s">
        <v>24</v>
      </c>
      <c r="F61" s="19">
        <v>1200</v>
      </c>
      <c r="G61" s="98">
        <f>+AVERAGE(F61:F66)</f>
        <v>1200</v>
      </c>
      <c r="H61" s="102">
        <f>(1/(1+10^(($G$67-$G$61)/400)))</f>
        <v>0.50575620841114488</v>
      </c>
      <c r="I61" s="70">
        <f>SUM(J61:J66)</f>
        <v>75</v>
      </c>
      <c r="J61" s="21">
        <v>20</v>
      </c>
      <c r="K61" s="22">
        <f>+J61/I61</f>
        <v>0.26666666666666666</v>
      </c>
      <c r="L61" s="105">
        <f>+N58</f>
        <v>40</v>
      </c>
      <c r="M61" s="108">
        <v>0</v>
      </c>
      <c r="N61" s="20">
        <f>IF($M$61=0,$L$61*($M$61-$H$61)*(1-K61)/($J$58-1),$L$61*($M$61-$H$61)*K61)</f>
        <v>-14.835515446726919</v>
      </c>
      <c r="O61" s="43">
        <f>+F61+N61</f>
        <v>1185.164484553273</v>
      </c>
      <c r="P61" s="37"/>
      <c r="Q61" s="42">
        <v>4</v>
      </c>
      <c r="R61" s="18">
        <v>2</v>
      </c>
      <c r="S61" s="18" t="s">
        <v>25</v>
      </c>
      <c r="T61" s="23">
        <f>+O61</f>
        <v>1185.164484553273</v>
      </c>
      <c r="U61" s="98">
        <f>+AVERAGE(T61:T66)</f>
        <v>1189.8848758317772</v>
      </c>
      <c r="V61" s="102">
        <f>(1/(1+10^(($U$67-$U$61)/400)))</f>
        <v>0.47665977057223219</v>
      </c>
      <c r="W61" s="70">
        <f>SUM(X61:X66)</f>
        <v>58</v>
      </c>
      <c r="X61" s="21">
        <v>20</v>
      </c>
      <c r="Y61" s="22">
        <f>+X61/W61</f>
        <v>0.34482758620689657</v>
      </c>
      <c r="Z61" s="105">
        <f>+N58</f>
        <v>40</v>
      </c>
      <c r="AA61" s="108">
        <v>0</v>
      </c>
      <c r="AB61" s="20">
        <f>IF($AA$61=0,$Z$61*($AA$61-$V$61)*(1-Y61)/($J$58-1),$Z$61*($AA$61-$V$61)*Y61)</f>
        <v>-12.491773297755051</v>
      </c>
      <c r="AC61" s="43">
        <f>+T61+AB61</f>
        <v>1172.6727112555179</v>
      </c>
    </row>
    <row r="62" spans="1:29" x14ac:dyDescent="0.15">
      <c r="A62" s="59" t="s">
        <v>43</v>
      </c>
      <c r="B62" s="56"/>
      <c r="C62" s="44">
        <v>4</v>
      </c>
      <c r="D62" s="24">
        <v>1</v>
      </c>
      <c r="E62" s="25" t="s">
        <v>24</v>
      </c>
      <c r="F62" s="24">
        <v>1200</v>
      </c>
      <c r="G62" s="99"/>
      <c r="H62" s="103"/>
      <c r="I62" s="71"/>
      <c r="J62" s="27">
        <v>55</v>
      </c>
      <c r="K62" s="28">
        <f>+J62/I61</f>
        <v>0.73333333333333328</v>
      </c>
      <c r="L62" s="106"/>
      <c r="M62" s="109"/>
      <c r="N62" s="20">
        <f>IF($M$61=0,$L$61*($M$61-$H$61)*(1-K62)/($J$58-1),$L$61*($M$61-$H$61)*K62)</f>
        <v>-5.3947328897188802</v>
      </c>
      <c r="O62" s="45">
        <f>+F62+N62</f>
        <v>1194.6052671102811</v>
      </c>
      <c r="P62" s="37"/>
      <c r="Q62" s="44">
        <v>4</v>
      </c>
      <c r="R62" s="24">
        <v>2</v>
      </c>
      <c r="S62" s="25" t="s">
        <v>25</v>
      </c>
      <c r="T62" s="29">
        <f t="shared" ref="T62" si="13">+O62</f>
        <v>1194.6052671102811</v>
      </c>
      <c r="U62" s="99"/>
      <c r="V62" s="103"/>
      <c r="W62" s="71"/>
      <c r="X62" s="27">
        <v>38</v>
      </c>
      <c r="Y62" s="28">
        <f>+X62/W61</f>
        <v>0.65517241379310343</v>
      </c>
      <c r="Z62" s="106"/>
      <c r="AA62" s="109"/>
      <c r="AB62" s="20">
        <f>IF($AA$61=0,$Z$61*($AA$61-$V$61)*(1-Y62)/($J$58-1),$Z$61*($AA$61-$V$61)*Y62)</f>
        <v>-6.5746175251342382</v>
      </c>
      <c r="AC62" s="45">
        <f t="shared" ref="AC62" si="14">+T62+AB62</f>
        <v>1188.0306495851469</v>
      </c>
    </row>
    <row r="63" spans="1:29" x14ac:dyDescent="0.15">
      <c r="A63" s="59"/>
      <c r="B63" s="56"/>
      <c r="C63" s="44"/>
      <c r="D63" s="24"/>
      <c r="E63" s="25"/>
      <c r="F63" s="24"/>
      <c r="G63" s="99"/>
      <c r="H63" s="103"/>
      <c r="I63" s="71"/>
      <c r="J63" s="27"/>
      <c r="K63" s="28"/>
      <c r="L63" s="106"/>
      <c r="M63" s="109"/>
      <c r="N63" s="26"/>
      <c r="O63" s="45"/>
      <c r="P63" s="37"/>
      <c r="Q63" s="44"/>
      <c r="R63" s="24"/>
      <c r="S63" s="25"/>
      <c r="T63" s="29"/>
      <c r="U63" s="99"/>
      <c r="V63" s="103"/>
      <c r="W63" s="71"/>
      <c r="X63" s="27"/>
      <c r="Y63" s="28"/>
      <c r="Z63" s="106"/>
      <c r="AA63" s="109"/>
      <c r="AB63" s="26"/>
      <c r="AC63" s="45"/>
    </row>
    <row r="64" spans="1:29" x14ac:dyDescent="0.15">
      <c r="A64" s="59"/>
      <c r="B64" s="56"/>
      <c r="C64" s="44"/>
      <c r="D64" s="24"/>
      <c r="E64" s="25"/>
      <c r="F64" s="24"/>
      <c r="G64" s="99"/>
      <c r="H64" s="103"/>
      <c r="I64" s="71"/>
      <c r="J64" s="27"/>
      <c r="K64" s="28"/>
      <c r="L64" s="106"/>
      <c r="M64" s="109"/>
      <c r="N64" s="26"/>
      <c r="O64" s="45"/>
      <c r="P64" s="37"/>
      <c r="Q64" s="44"/>
      <c r="R64" s="24"/>
      <c r="S64" s="25"/>
      <c r="T64" s="29"/>
      <c r="U64" s="99"/>
      <c r="V64" s="103"/>
      <c r="W64" s="71"/>
      <c r="X64" s="27"/>
      <c r="Y64" s="28"/>
      <c r="Z64" s="106"/>
      <c r="AA64" s="109"/>
      <c r="AB64" s="26"/>
      <c r="AC64" s="45"/>
    </row>
    <row r="65" spans="1:29" x14ac:dyDescent="0.15">
      <c r="A65" s="59"/>
      <c r="B65" s="56"/>
      <c r="C65" s="44"/>
      <c r="D65" s="24"/>
      <c r="E65" s="25"/>
      <c r="F65" s="24"/>
      <c r="G65" s="99"/>
      <c r="H65" s="103"/>
      <c r="I65" s="71"/>
      <c r="J65" s="27"/>
      <c r="K65" s="28"/>
      <c r="L65" s="106"/>
      <c r="M65" s="109"/>
      <c r="N65" s="26"/>
      <c r="O65" s="45"/>
      <c r="P65" s="37"/>
      <c r="Q65" s="44"/>
      <c r="R65" s="24"/>
      <c r="S65" s="25"/>
      <c r="T65" s="29"/>
      <c r="U65" s="99"/>
      <c r="V65" s="103"/>
      <c r="W65" s="71"/>
      <c r="X65" s="27"/>
      <c r="Y65" s="28"/>
      <c r="Z65" s="106"/>
      <c r="AA65" s="109"/>
      <c r="AB65" s="26"/>
      <c r="AC65" s="45"/>
    </row>
    <row r="66" spans="1:29" x14ac:dyDescent="0.15">
      <c r="A66" s="60"/>
      <c r="B66" s="56"/>
      <c r="C66" s="46"/>
      <c r="D66" s="30"/>
      <c r="E66" s="31"/>
      <c r="F66" s="30"/>
      <c r="G66" s="101"/>
      <c r="H66" s="104"/>
      <c r="I66" s="81"/>
      <c r="J66" s="33"/>
      <c r="K66" s="34"/>
      <c r="L66" s="107"/>
      <c r="M66" s="110"/>
      <c r="N66" s="32"/>
      <c r="O66" s="47"/>
      <c r="P66" s="37"/>
      <c r="Q66" s="46"/>
      <c r="R66" s="30"/>
      <c r="S66" s="31"/>
      <c r="T66" s="35"/>
      <c r="U66" s="101"/>
      <c r="V66" s="104"/>
      <c r="W66" s="81"/>
      <c r="X66" s="33"/>
      <c r="Y66" s="34"/>
      <c r="Z66" s="107"/>
      <c r="AA66" s="110"/>
      <c r="AB66" s="32"/>
      <c r="AC66" s="47"/>
    </row>
    <row r="67" spans="1:29" x14ac:dyDescent="0.15">
      <c r="A67" s="58" t="s">
        <v>3</v>
      </c>
      <c r="B67" s="56"/>
      <c r="C67" s="42">
        <v>4</v>
      </c>
      <c r="D67" s="19">
        <v>1</v>
      </c>
      <c r="E67" s="18" t="s">
        <v>25</v>
      </c>
      <c r="F67" s="19">
        <v>1192</v>
      </c>
      <c r="G67" s="98">
        <f>+AVERAGE(F67:F72)</f>
        <v>1196</v>
      </c>
      <c r="H67" s="102">
        <f>1-H61</f>
        <v>0.49424379158885512</v>
      </c>
      <c r="I67" s="70">
        <f>SUM(J67:J72)</f>
        <v>122</v>
      </c>
      <c r="J67" s="21">
        <v>71</v>
      </c>
      <c r="K67" s="22">
        <f>+J67/I67</f>
        <v>0.58196721311475408</v>
      </c>
      <c r="L67" s="105">
        <f>+N58</f>
        <v>40</v>
      </c>
      <c r="M67" s="113">
        <v>1</v>
      </c>
      <c r="N67" s="20">
        <f>IF($M$67=0,$L$67*($M$67-$H$67)*(1-K67)/($J$58-1),$L$67*($M$67-$H$67)*K67)</f>
        <v>11.773341244980751</v>
      </c>
      <c r="O67" s="43">
        <f t="shared" ref="O67:O68" si="15">+F67+N67</f>
        <v>1203.7733412449807</v>
      </c>
      <c r="P67" s="37"/>
      <c r="Q67" s="42">
        <v>4</v>
      </c>
      <c r="R67" s="19">
        <v>2</v>
      </c>
      <c r="S67" s="18" t="s">
        <v>24</v>
      </c>
      <c r="T67" s="23">
        <f>+O67</f>
        <v>1203.7733412449807</v>
      </c>
      <c r="U67" s="98">
        <f>+AVERAGE(T67:T72)</f>
        <v>1206.1151241682228</v>
      </c>
      <c r="V67" s="102">
        <f>1-V61</f>
        <v>0.52334022942776781</v>
      </c>
      <c r="W67" s="70">
        <f>SUM(X67:X72)</f>
        <v>102</v>
      </c>
      <c r="X67" s="21">
        <v>51</v>
      </c>
      <c r="Y67" s="22">
        <f>+X67/W67</f>
        <v>0.5</v>
      </c>
      <c r="Z67" s="105">
        <f>+N58</f>
        <v>40</v>
      </c>
      <c r="AA67" s="113">
        <v>1</v>
      </c>
      <c r="AB67" s="20">
        <f>IF($AA$67=0,$Z$67*($AA$67-$V$67)*(1-Y67)/($J$58-1),$Z$67*($AA$67-$V$67)*Y67)</f>
        <v>9.5331954114446447</v>
      </c>
      <c r="AC67" s="43">
        <f>+T67+AB67</f>
        <v>1213.3065366564254</v>
      </c>
    </row>
    <row r="68" spans="1:29" x14ac:dyDescent="0.15">
      <c r="A68" s="59" t="s">
        <v>44</v>
      </c>
      <c r="B68" s="56"/>
      <c r="C68" s="44">
        <v>4</v>
      </c>
      <c r="D68" s="24">
        <v>1</v>
      </c>
      <c r="E68" s="25" t="s">
        <v>25</v>
      </c>
      <c r="F68" s="24">
        <v>1200</v>
      </c>
      <c r="G68" s="99"/>
      <c r="H68" s="103"/>
      <c r="I68" s="71"/>
      <c r="J68" s="27">
        <v>51</v>
      </c>
      <c r="K68" s="28">
        <f>+J68/I67</f>
        <v>0.41803278688524592</v>
      </c>
      <c r="L68" s="106"/>
      <c r="M68" s="114"/>
      <c r="N68" s="20">
        <f>IF($M$67=0,$L$67*($M$67-$H$67)*(1-K68)/($J$58-1),$L$67*($M$67-$H$67)*K68)</f>
        <v>8.4569070914650464</v>
      </c>
      <c r="O68" s="45">
        <f t="shared" si="15"/>
        <v>1208.4569070914652</v>
      </c>
      <c r="P68" s="37"/>
      <c r="Q68" s="44">
        <v>4</v>
      </c>
      <c r="R68" s="24">
        <v>2</v>
      </c>
      <c r="S68" s="25" t="s">
        <v>24</v>
      </c>
      <c r="T68" s="29">
        <f t="shared" ref="T68" si="16">+O68</f>
        <v>1208.4569070914652</v>
      </c>
      <c r="U68" s="99"/>
      <c r="V68" s="103"/>
      <c r="W68" s="71"/>
      <c r="X68" s="27">
        <v>51</v>
      </c>
      <c r="Y68" s="28">
        <f>+X68/W67</f>
        <v>0.5</v>
      </c>
      <c r="Z68" s="106"/>
      <c r="AA68" s="114"/>
      <c r="AB68" s="20">
        <f>IF($AA$67=0,$Z$67*($AA$67-$V$67)*(1-Y68)/($J$58-1),$Z$67*($AA$67-$V$67)*Y68)</f>
        <v>9.5331954114446447</v>
      </c>
      <c r="AC68" s="45">
        <f t="shared" ref="AC68" si="17">+T68+AB68</f>
        <v>1217.9901025029098</v>
      </c>
    </row>
    <row r="69" spans="1:29" x14ac:dyDescent="0.15">
      <c r="A69" s="59"/>
      <c r="B69" s="56"/>
      <c r="C69" s="44"/>
      <c r="D69" s="24"/>
      <c r="E69" s="25"/>
      <c r="F69" s="24"/>
      <c r="G69" s="99"/>
      <c r="H69" s="103"/>
      <c r="I69" s="71"/>
      <c r="J69" s="27"/>
      <c r="K69" s="28"/>
      <c r="L69" s="106"/>
      <c r="M69" s="114"/>
      <c r="N69" s="26"/>
      <c r="O69" s="45"/>
      <c r="P69" s="37"/>
      <c r="Q69" s="44"/>
      <c r="R69" s="24"/>
      <c r="S69" s="25"/>
      <c r="T69" s="29"/>
      <c r="U69" s="99"/>
      <c r="V69" s="103"/>
      <c r="W69" s="71"/>
      <c r="X69" s="27"/>
      <c r="Y69" s="28"/>
      <c r="Z69" s="106"/>
      <c r="AA69" s="114"/>
      <c r="AB69" s="26"/>
      <c r="AC69" s="45"/>
    </row>
    <row r="70" spans="1:29" x14ac:dyDescent="0.15">
      <c r="A70" s="59"/>
      <c r="B70" s="56"/>
      <c r="C70" s="44"/>
      <c r="D70" s="24"/>
      <c r="E70" s="25"/>
      <c r="F70" s="24"/>
      <c r="G70" s="99"/>
      <c r="H70" s="103"/>
      <c r="I70" s="71"/>
      <c r="J70" s="27"/>
      <c r="K70" s="28"/>
      <c r="L70" s="106"/>
      <c r="M70" s="114"/>
      <c r="N70" s="26"/>
      <c r="O70" s="45"/>
      <c r="P70" s="37"/>
      <c r="Q70" s="44"/>
      <c r="R70" s="24"/>
      <c r="S70" s="25"/>
      <c r="T70" s="29"/>
      <c r="U70" s="99"/>
      <c r="V70" s="103"/>
      <c r="W70" s="71"/>
      <c r="X70" s="27"/>
      <c r="Y70" s="28"/>
      <c r="Z70" s="106"/>
      <c r="AA70" s="114"/>
      <c r="AB70" s="26"/>
      <c r="AC70" s="45"/>
    </row>
    <row r="71" spans="1:29" x14ac:dyDescent="0.15">
      <c r="A71" s="59"/>
      <c r="B71" s="56"/>
      <c r="C71" s="44"/>
      <c r="D71" s="24"/>
      <c r="E71" s="25"/>
      <c r="F71" s="24"/>
      <c r="G71" s="99"/>
      <c r="H71" s="103"/>
      <c r="I71" s="71"/>
      <c r="J71" s="27"/>
      <c r="K71" s="28"/>
      <c r="L71" s="106"/>
      <c r="M71" s="114"/>
      <c r="N71" s="26"/>
      <c r="O71" s="45"/>
      <c r="P71" s="37"/>
      <c r="Q71" s="44"/>
      <c r="R71" s="24"/>
      <c r="S71" s="25"/>
      <c r="T71" s="29"/>
      <c r="U71" s="99"/>
      <c r="V71" s="103"/>
      <c r="W71" s="71"/>
      <c r="X71" s="27"/>
      <c r="Y71" s="28"/>
      <c r="Z71" s="106"/>
      <c r="AA71" s="114"/>
      <c r="AB71" s="26"/>
      <c r="AC71" s="45"/>
    </row>
    <row r="72" spans="1:29" ht="14" thickBot="1" x14ac:dyDescent="0.2">
      <c r="A72" s="61"/>
      <c r="B72" s="56"/>
      <c r="C72" s="48"/>
      <c r="D72" s="49"/>
      <c r="E72" s="50"/>
      <c r="F72" s="49"/>
      <c r="G72" s="100"/>
      <c r="H72" s="111"/>
      <c r="I72" s="72"/>
      <c r="J72" s="53"/>
      <c r="K72" s="54"/>
      <c r="L72" s="112"/>
      <c r="M72" s="115"/>
      <c r="N72" s="52"/>
      <c r="O72" s="55"/>
      <c r="P72" s="37"/>
      <c r="Q72" s="48"/>
      <c r="R72" s="49"/>
      <c r="S72" s="50"/>
      <c r="T72" s="51"/>
      <c r="U72" s="100"/>
      <c r="V72" s="111"/>
      <c r="W72" s="72"/>
      <c r="X72" s="53"/>
      <c r="Y72" s="54"/>
      <c r="Z72" s="112"/>
      <c r="AA72" s="115"/>
      <c r="AB72" s="52"/>
      <c r="AC72" s="55"/>
    </row>
  </sheetData>
  <mergeCells count="84">
    <mergeCell ref="V67:V72"/>
    <mergeCell ref="W67:W72"/>
    <mergeCell ref="Z67:Z72"/>
    <mergeCell ref="AA67:AA72"/>
    <mergeCell ref="V61:V66"/>
    <mergeCell ref="W61:W66"/>
    <mergeCell ref="Z61:Z66"/>
    <mergeCell ref="AA61:AA66"/>
    <mergeCell ref="U67:U72"/>
    <mergeCell ref="G61:G66"/>
    <mergeCell ref="H61:H66"/>
    <mergeCell ref="I61:I66"/>
    <mergeCell ref="L61:L66"/>
    <mergeCell ref="M61:M66"/>
    <mergeCell ref="U61:U66"/>
    <mergeCell ref="G67:G72"/>
    <mergeCell ref="H67:H72"/>
    <mergeCell ref="I67:I72"/>
    <mergeCell ref="L67:L72"/>
    <mergeCell ref="M67:M72"/>
    <mergeCell ref="G58:I58"/>
    <mergeCell ref="U42:U47"/>
    <mergeCell ref="V42:V47"/>
    <mergeCell ref="W42:W47"/>
    <mergeCell ref="Z42:Z47"/>
    <mergeCell ref="U48:U53"/>
    <mergeCell ref="V48:V53"/>
    <mergeCell ref="W48:W53"/>
    <mergeCell ref="Z48:Z53"/>
    <mergeCell ref="AA42:AA47"/>
    <mergeCell ref="G48:G53"/>
    <mergeCell ref="H48:H53"/>
    <mergeCell ref="I48:I53"/>
    <mergeCell ref="L48:L53"/>
    <mergeCell ref="M48:M53"/>
    <mergeCell ref="G42:G47"/>
    <mergeCell ref="H42:H47"/>
    <mergeCell ref="I42:I47"/>
    <mergeCell ref="L42:L47"/>
    <mergeCell ref="M42:M47"/>
    <mergeCell ref="AA48:AA53"/>
    <mergeCell ref="V29:V34"/>
    <mergeCell ref="W29:W34"/>
    <mergeCell ref="Z29:Z34"/>
    <mergeCell ref="AA29:AA34"/>
    <mergeCell ref="G39:I39"/>
    <mergeCell ref="V23:V28"/>
    <mergeCell ref="W23:W28"/>
    <mergeCell ref="Z23:Z28"/>
    <mergeCell ref="AA23:AA28"/>
    <mergeCell ref="G29:G34"/>
    <mergeCell ref="H29:H34"/>
    <mergeCell ref="I29:I34"/>
    <mergeCell ref="L29:L34"/>
    <mergeCell ref="M29:M34"/>
    <mergeCell ref="U29:U34"/>
    <mergeCell ref="G23:G28"/>
    <mergeCell ref="H23:H28"/>
    <mergeCell ref="I23:I28"/>
    <mergeCell ref="L23:L28"/>
    <mergeCell ref="M23:M28"/>
    <mergeCell ref="U23:U28"/>
    <mergeCell ref="G20:I20"/>
    <mergeCell ref="U4:U9"/>
    <mergeCell ref="V4:V9"/>
    <mergeCell ref="W4:W9"/>
    <mergeCell ref="Z4:Z9"/>
    <mergeCell ref="U10:U15"/>
    <mergeCell ref="V10:V15"/>
    <mergeCell ref="W10:W15"/>
    <mergeCell ref="Z10:Z15"/>
    <mergeCell ref="AA4:AA9"/>
    <mergeCell ref="G10:G15"/>
    <mergeCell ref="H10:H15"/>
    <mergeCell ref="I10:I15"/>
    <mergeCell ref="L10:L15"/>
    <mergeCell ref="M10:M15"/>
    <mergeCell ref="M4:M9"/>
    <mergeCell ref="AA10:AA15"/>
    <mergeCell ref="G1:I1"/>
    <mergeCell ref="G4:G9"/>
    <mergeCell ref="H4:H9"/>
    <mergeCell ref="I4:I9"/>
    <mergeCell ref="L4:L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Classifica ELO</vt:lpstr>
      <vt:lpstr>Day 1</vt:lpstr>
      <vt:lpstr>Day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andrea magno</cp:lastModifiedBy>
  <dcterms:created xsi:type="dcterms:W3CDTF">2025-01-16T16:26:10Z</dcterms:created>
  <dcterms:modified xsi:type="dcterms:W3CDTF">2025-02-21T14:51:36Z</dcterms:modified>
</cp:coreProperties>
</file>